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DC7705B0-E775-4B50-AF5C-C8CF55601491}" xr6:coauthVersionLast="47" xr6:coauthVersionMax="47" xr10:uidLastSave="{00000000-0000-0000-0000-000000000000}"/>
  <bookViews>
    <workbookView xWindow="-120" yWindow="-120" windowWidth="19440" windowHeight="15000" activeTab="2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B6" i="19"/>
  <c r="D5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B18" i="19"/>
  <c r="D17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L6" i="16"/>
  <c r="K6" i="16"/>
  <c r="M6" i="16"/>
  <c r="O6" i="16"/>
  <c r="D9" i="16"/>
  <c r="B7" i="16"/>
  <c r="G5" i="16"/>
  <c r="C7" i="16"/>
  <c r="E7" i="16"/>
  <c r="J7" i="16"/>
  <c r="L7" i="16"/>
  <c r="G8" i="16"/>
  <c r="H8" i="16"/>
  <c r="M7" i="16"/>
  <c r="O7" i="16"/>
  <c r="N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L12" i="16"/>
  <c r="K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O13" i="16"/>
  <c r="N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L18" i="16"/>
  <c r="K18" i="16"/>
  <c r="M18" i="16"/>
  <c r="O18" i="16"/>
  <c r="N18" i="16"/>
  <c r="D21" i="16"/>
  <c r="B19" i="16"/>
  <c r="G17" i="16"/>
  <c r="C19" i="16"/>
  <c r="E19" i="16"/>
  <c r="J19" i="16"/>
  <c r="L19" i="16"/>
  <c r="G20" i="16"/>
  <c r="H20" i="16"/>
  <c r="M19" i="16"/>
  <c r="O19" i="16"/>
  <c r="N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<sst xmlns="http://schemas.openxmlformats.org/spreadsheetml/2006/main" count="424" uniqueCount="130">
  <si>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</si>
  <si>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</si>
  <si>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</si>
  <si>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</si>
  <si>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</si>
  <si>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</si>
  <si>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</si>
  <si>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</si>
  <si>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</si>
  <si>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</si>
  <si>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</si>
  <si>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</si>
  <si>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</si>
  <si>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</si>
  <si>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</si>
  <si>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</si>
  <si>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</si>
  <si>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</si>
  <si>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</si>
  <si>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</si>
  <si>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</si>
  <si>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</si>
  <si>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</si>
  <si>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</si>
  <si>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</si>
  <si>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</si>
  <si>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</si>
  <si>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</si>
  <si>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</si>
  <si>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</si>
  <si>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</si>
  <si>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</si>
  <si>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</si>
  <si>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</si>
  <si>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</si>
  <si>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</si>
  <si>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</si>
  <si>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</si>
  <si>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</si>
  <si>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</si>
  <si>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</si>
  <si>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</si>
  <si>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</si>
  <si>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</si>
  <si>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</si>
  <si>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</si>
  <si>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</si>
  <si>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</si>
  <si>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</si>
  <si>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</si>
  <si>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</si>
  <si>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</si>
  <si>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</si>
  <si>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</si>
  <si>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</si>
  <si>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</si>
  <si>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</si>
  <si>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</si>
  <si>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</si>
  <si>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</si>
  <si>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</si>
  <si>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</si>
  <si>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</si>
  <si>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</si>
  <si>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</si>
  <si>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</si>
  <si>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</si>
  <si>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</si>
  <si>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</si>
  <si>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</si>
  <si>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</si>
  <si>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</si>
  <si>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</si>
  <si>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</si>
  <si>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</si>
  <si>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</si>
  <si>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</si>
  <si>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</si>
  <si>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</si>
  <si>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</si>
  <si>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</si>
  <si>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</si>
  <si>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</si>
  <si>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</si>
  <si>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</si>
  <si>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</si>
  <si>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</si>
  <si>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</si>
  <si>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</si>
  <si>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</si>
  <si>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</si>
  <si>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</si>
  <si>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</si>
  <si>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</si>
  <si>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</si>
  <si>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</si>
  <si>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</si>
  <si>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</si>
  <si>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東播</t>
    <rPh sb="0" eb="2">
      <t>トウバン</t>
    </rPh>
    <phoneticPr fontId="3"/>
  </si>
  <si>
    <t>明石</t>
    <rPh sb="0" eb="2">
      <t>アカシ</t>
    </rPh>
    <phoneticPr fontId="3"/>
  </si>
  <si>
    <t>旭FCジュニア　監督</t>
    <rPh sb="0" eb="1">
      <t>アサヒ</t>
    </rPh>
    <rPh sb="8" eb="10">
      <t>カントク</t>
    </rPh>
    <phoneticPr fontId="3"/>
  </si>
  <si>
    <t>下東条コミセンG</t>
    <rPh sb="0" eb="3">
      <t>シモトウジョウ</t>
    </rPh>
    <phoneticPr fontId="3"/>
  </si>
  <si>
    <t>M.SERIOFC</t>
    <phoneticPr fontId="3"/>
  </si>
  <si>
    <t>篠山FC</t>
    <rPh sb="0" eb="2">
      <t>ササヤマ</t>
    </rPh>
    <phoneticPr fontId="3"/>
  </si>
  <si>
    <t>ウッディSC</t>
    <phoneticPr fontId="3"/>
  </si>
  <si>
    <t>丹有</t>
    <rPh sb="0" eb="2">
      <t>タンユウ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</si>
  <si>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</si>
  <si>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</si>
  <si>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</si>
  <si>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</si>
  <si>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</si>
  <si>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</si>
  <si>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神戸</t>
    <rPh sb="0" eb="2">
      <t>コウベ</t>
    </rPh>
    <phoneticPr fontId="3"/>
  </si>
  <si>
    <t>井吹台SC</t>
    <rPh sb="0" eb="3">
      <t>イブキダイ</t>
    </rPh>
    <phoneticPr fontId="3"/>
  </si>
  <si>
    <t>東舞子SC</t>
    <rPh sb="0" eb="3">
      <t>ヒガシマイコ</t>
    </rPh>
    <phoneticPr fontId="3"/>
  </si>
  <si>
    <t>SCクリヴォーネ</t>
    <phoneticPr fontId="3"/>
  </si>
  <si>
    <t>平岡北SC</t>
    <rPh sb="0" eb="3">
      <t>ヒラオカキタ</t>
    </rPh>
    <phoneticPr fontId="3"/>
  </si>
  <si>
    <t>洲本FC</t>
    <rPh sb="0" eb="2">
      <t>スモト</t>
    </rPh>
    <phoneticPr fontId="3"/>
  </si>
  <si>
    <t>淡路</t>
    <rPh sb="0" eb="2">
      <t>アワジ</t>
    </rPh>
    <phoneticPr fontId="3"/>
  </si>
  <si>
    <t>播磨SC</t>
    <rPh sb="0" eb="2">
      <t>ハリマ</t>
    </rPh>
    <phoneticPr fontId="3"/>
  </si>
  <si>
    <t>二見西FC</t>
    <rPh sb="0" eb="3">
      <t>フタミニシ</t>
    </rPh>
    <phoneticPr fontId="3"/>
  </si>
  <si>
    <t>コニーリョ中山FC</t>
    <rPh sb="5" eb="7">
      <t>ナカヤマ</t>
    </rPh>
    <phoneticPr fontId="3"/>
  </si>
  <si>
    <t>北摂</t>
    <rPh sb="0" eb="2">
      <t>ホクセツ</t>
    </rPh>
    <phoneticPr fontId="3"/>
  </si>
  <si>
    <t>北播磨</t>
    <rPh sb="0" eb="3">
      <t>キタハリマ</t>
    </rPh>
    <phoneticPr fontId="3"/>
  </si>
  <si>
    <t>ひまわりリーグU-10</t>
    <phoneticPr fontId="3"/>
  </si>
  <si>
    <t>U-10</t>
    <phoneticPr fontId="3"/>
  </si>
  <si>
    <t>15-5-15</t>
    <phoneticPr fontId="3"/>
  </si>
  <si>
    <t>◇試合時間は15分ー５分ー15分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</si>
  <si>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大会登録費　￥８，０００円(当日、徴収します)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</si>
  <si>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◇決勝リーグ上位３チーム,各リーグ1位にトロフィー、各チーム１名MVPを用意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</si>
</sst>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7" fillId="10" borderId="0" xfId="0" applyFont="1" applyFill="1">
      <alignment vertical="center"/>
    </xf>
    <xf numFmtId="0" fontId="12" fillId="0" borderId="0" xfId="0" applyFont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0" fontId="20" fillId="0" borderId="0" xfId="10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21" fillId="0" borderId="0" xfId="10" applyFont="1" applyAlignment="1">
      <alignment horizontal="left" vertical="center" wrapText="1"/>
    </xf>
    <xf numFmtId="0" fontId="19" fillId="0" borderId="0" xfId="8" applyFont="1" applyAlignment="1">
      <alignment horizontal="center" vertical="center" wrapText="1" shrinkToFit="1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Ｕ－１０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zoomScaleNormal="100" workbookViewId="0">
      <selection activeCell="J23" sqref="J23"/>
    </sheetView>
  </sheetViews>
  <sheetFormatPr defaultColWidth="9"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1" t="s">
        <v>88</v>
      </c>
      <c r="B38" s="121"/>
      <c r="C38" s="122">
        <f>組合せデータ!C2</f>
        <v>45332</v>
      </c>
      <c r="D38" s="123"/>
      <c r="E38" s="123"/>
      <c r="F38" s="120">
        <f>WEEKDAY(C38,1)</f>
        <v>7</v>
      </c>
      <c r="G38" s="122">
        <f>組合せデータ!D2</f>
        <v>45333</v>
      </c>
      <c r="H38" s="123"/>
      <c r="I38" s="123"/>
      <c r="J38" s="120">
        <f>WEEKDAY(G38,1)</f>
        <v>1</v>
      </c>
      <c r="K38" s="114"/>
    </row>
    <row r="39" spans="1:12" ht="13.15" customHeight="1" x14ac:dyDescent="0.15">
      <c r="A39" s="121"/>
      <c r="B39" s="121"/>
      <c r="C39" s="123"/>
      <c r="D39" s="123"/>
      <c r="E39" s="123"/>
      <c r="F39" s="120"/>
      <c r="G39" s="123"/>
      <c r="H39" s="123"/>
      <c r="I39" s="123"/>
      <c r="J39" s="120"/>
      <c r="K39" s="114"/>
    </row>
    <row r="40" spans="1:12" ht="13.15" customHeight="1" x14ac:dyDescent="0.15">
      <c r="A40" s="121"/>
      <c r="B40" s="121"/>
      <c r="C40" s="123"/>
      <c r="D40" s="123"/>
      <c r="E40" s="123"/>
      <c r="F40" s="120"/>
      <c r="G40" s="123"/>
      <c r="H40" s="123"/>
      <c r="I40" s="123"/>
      <c r="J40" s="120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1" t="s">
        <v>89</v>
      </c>
      <c r="B42" s="121"/>
      <c r="C42" s="119" t="str">
        <f>組合せデータ!C3</f>
        <v>下東条コミセンG</v>
      </c>
      <c r="D42" s="119"/>
      <c r="E42" s="119"/>
      <c r="F42" s="119"/>
      <c r="G42" s="119"/>
      <c r="H42" s="119"/>
      <c r="I42" s="119"/>
      <c r="J42" s="119"/>
      <c r="K42" s="114"/>
      <c r="L42" s="96"/>
    </row>
    <row r="43" spans="1:12" ht="13.15" customHeight="1" x14ac:dyDescent="0.15">
      <c r="A43" s="121"/>
      <c r="B43" s="121"/>
      <c r="C43" s="119"/>
      <c r="D43" s="119"/>
      <c r="E43" s="119"/>
      <c r="F43" s="119"/>
      <c r="G43" s="119"/>
      <c r="H43" s="119"/>
      <c r="I43" s="119"/>
      <c r="J43" s="119"/>
      <c r="K43" s="114"/>
    </row>
    <row r="44" spans="1:12" ht="13.15" customHeight="1" x14ac:dyDescent="0.15">
      <c r="A44" s="121"/>
      <c r="B44" s="121"/>
      <c r="C44" s="119"/>
      <c r="D44" s="119"/>
      <c r="E44" s="119"/>
      <c r="F44" s="119"/>
      <c r="G44" s="119"/>
      <c r="H44" s="119"/>
      <c r="I44" s="119"/>
      <c r="J44" s="119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topLeftCell="A48" workbookViewId="0">
      <selection activeCell="Y32" sqref="Y32"/>
    </sheetView>
  </sheetViews>
  <sheetFormatPr defaultColWidth="9"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35" t="str">
        <f>組合せデータ!C1</f>
        <v>ひまわりリーグU-10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</row>
    <row r="2" spans="1:43" x14ac:dyDescent="0.1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</row>
    <row r="3" spans="1:43" x14ac:dyDescent="0.1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</row>
    <row r="4" spans="1:43" x14ac:dyDescent="0.15">
      <c r="A4" s="64"/>
      <c r="B4" s="126" t="s">
        <v>50</v>
      </c>
      <c r="C4" s="126"/>
      <c r="D4" s="128" t="s">
        <v>29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6"/>
      <c r="C5" s="12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6" t="s">
        <v>51</v>
      </c>
      <c r="C6" s="126"/>
      <c r="D6" s="128" t="s">
        <v>52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6"/>
      <c r="C7" s="12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7" t="s">
        <v>40</v>
      </c>
      <c r="B8" s="130" t="s">
        <v>53</v>
      </c>
      <c r="C8" s="130"/>
      <c r="D8" s="130"/>
      <c r="E8" s="130"/>
      <c r="F8" s="68" t="s">
        <v>41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7"/>
      <c r="B9" s="130"/>
      <c r="C9" s="130"/>
      <c r="D9" s="130"/>
      <c r="E9" s="130"/>
      <c r="F9" s="70" t="s">
        <v>42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7" t="s">
        <v>43</v>
      </c>
      <c r="B11" s="130" t="s">
        <v>54</v>
      </c>
      <c r="C11" s="130"/>
      <c r="D11" s="130"/>
      <c r="E11" s="130"/>
      <c r="F11" s="129">
        <f>組合せデータ!C2</f>
        <v>45332</v>
      </c>
      <c r="G11" s="129"/>
      <c r="H11" s="129"/>
      <c r="I11" s="129"/>
      <c r="J11" s="129"/>
      <c r="K11" s="129"/>
      <c r="L11" s="133">
        <f>WEEKDAY(F11,1)</f>
        <v>7</v>
      </c>
      <c r="M11" s="133"/>
      <c r="N11" s="129">
        <f>F11+1</f>
        <v>45333</v>
      </c>
      <c r="O11" s="129"/>
      <c r="P11" s="129"/>
      <c r="Q11" s="129"/>
      <c r="R11" s="132">
        <f>WEEKDAY(N11,1)</f>
        <v>1</v>
      </c>
      <c r="S11" s="132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7"/>
      <c r="B12" s="130"/>
      <c r="C12" s="130"/>
      <c r="D12" s="130"/>
      <c r="E12" s="130"/>
      <c r="F12" s="129"/>
      <c r="G12" s="129"/>
      <c r="H12" s="129"/>
      <c r="I12" s="129"/>
      <c r="J12" s="129"/>
      <c r="K12" s="129"/>
      <c r="L12" s="133"/>
      <c r="M12" s="133"/>
      <c r="N12" s="129"/>
      <c r="O12" s="129"/>
      <c r="P12" s="129"/>
      <c r="Q12" s="129"/>
      <c r="R12" s="132"/>
      <c r="S12" s="13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7" t="s">
        <v>44</v>
      </c>
      <c r="B13" s="130" t="s">
        <v>55</v>
      </c>
      <c r="C13" s="130"/>
      <c r="D13" s="130"/>
      <c r="E13" s="130"/>
      <c r="F13" s="134" t="str">
        <f>組合せデータ!C3</f>
        <v>下東条コミセンG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7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7" t="s">
        <v>45</v>
      </c>
      <c r="B15" s="130" t="s">
        <v>56</v>
      </c>
      <c r="C15" s="130"/>
      <c r="D15" s="130"/>
      <c r="E15" s="130"/>
      <c r="F15" s="130" t="str">
        <f>組合せデータ!C4</f>
        <v>U-10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7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7" t="s">
        <v>46</v>
      </c>
      <c r="B17" s="130" t="s">
        <v>57</v>
      </c>
      <c r="C17" s="130"/>
      <c r="D17" s="130"/>
      <c r="E17" s="130"/>
      <c r="F17" s="131" t="s">
        <v>128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7"/>
      <c r="B18" s="130"/>
      <c r="C18" s="130"/>
      <c r="D18" s="130"/>
      <c r="E18" s="13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7" t="s">
        <v>47</v>
      </c>
      <c r="B19" s="128" t="s">
        <v>58</v>
      </c>
      <c r="C19" s="128"/>
      <c r="D19" s="128"/>
      <c r="E19" s="128"/>
      <c r="F19" s="65" t="s">
        <v>59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7"/>
      <c r="B20" s="128"/>
      <c r="C20" s="128"/>
      <c r="D20" s="128"/>
      <c r="E20" s="128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106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60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95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97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96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127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61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62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63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64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65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129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7" t="s">
        <v>48</v>
      </c>
      <c r="B38" s="128" t="s">
        <v>66</v>
      </c>
      <c r="C38" s="128"/>
      <c r="D38" s="128"/>
      <c r="E38" s="128"/>
      <c r="F38" s="64" t="s">
        <v>67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7"/>
      <c r="B39" s="128"/>
      <c r="C39" s="128"/>
      <c r="D39" s="128"/>
      <c r="E39" s="128"/>
      <c r="F39" s="74" t="s">
        <v>68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69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7" t="s">
        <v>49</v>
      </c>
      <c r="B42" s="126" t="s">
        <v>70</v>
      </c>
      <c r="C42" s="126"/>
      <c r="D42" s="126"/>
      <c r="E42" s="126"/>
      <c r="F42" s="80">
        <v>1</v>
      </c>
      <c r="G42" s="124" t="str">
        <f>組合せデータ!I9</f>
        <v>井吹台SC</v>
      </c>
      <c r="H42" s="125"/>
      <c r="I42" s="125"/>
      <c r="J42" s="125"/>
      <c r="K42" s="125"/>
      <c r="L42" s="125"/>
      <c r="M42" s="125"/>
      <c r="N42" s="81" t="str">
        <f>組合せデータ!J9</f>
        <v>神戸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3</v>
      </c>
      <c r="AJ42" s="63" t="e">
        <f>COUNTIF(#REF!,#REF!)</f>
        <v>#REF!</v>
      </c>
      <c r="AK42" s="82"/>
      <c r="AL42" s="83"/>
    </row>
    <row r="43" spans="1:38" x14ac:dyDescent="0.15">
      <c r="A43" s="127"/>
      <c r="B43" s="126"/>
      <c r="C43" s="126"/>
      <c r="D43" s="126"/>
      <c r="E43" s="126"/>
      <c r="F43" s="80">
        <v>2</v>
      </c>
      <c r="G43" s="124" t="str">
        <f>組合せデータ!I10</f>
        <v>東舞子SC</v>
      </c>
      <c r="H43" s="125"/>
      <c r="I43" s="125"/>
      <c r="J43" s="125"/>
      <c r="K43" s="125"/>
      <c r="L43" s="125"/>
      <c r="M43" s="125"/>
      <c r="N43" s="81" t="str">
        <f>組合せデータ!J10</f>
        <v>神戸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U-10</v>
      </c>
      <c r="C44" s="84"/>
      <c r="D44" s="84"/>
      <c r="F44" s="80">
        <v>3</v>
      </c>
      <c r="G44" s="124" t="str">
        <f>組合せデータ!I11</f>
        <v>SCクリヴォーネ</v>
      </c>
      <c r="H44" s="125"/>
      <c r="I44" s="125"/>
      <c r="J44" s="125"/>
      <c r="K44" s="125"/>
      <c r="L44" s="125"/>
      <c r="M44" s="125"/>
      <c r="N44" s="81" t="str">
        <f>組合せデータ!J11</f>
        <v>東播</v>
      </c>
      <c r="AI44" s="63">
        <f>COUNTIF(ﾀｲﾑｽｹｼﾞｭｰﾙ!$D$7:$O$16,G47)</f>
        <v>3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24" t="str">
        <f>組合せデータ!I12</f>
        <v>ウッディSC</v>
      </c>
      <c r="H45" s="125"/>
      <c r="I45" s="125"/>
      <c r="J45" s="125"/>
      <c r="K45" s="125"/>
      <c r="L45" s="125"/>
      <c r="M45" s="125"/>
      <c r="N45" s="81" t="str">
        <f>組合せデータ!J12</f>
        <v>丹有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24" t="str">
        <f>組合せデータ!I13</f>
        <v>篠山FC</v>
      </c>
      <c r="H46" s="125"/>
      <c r="I46" s="125"/>
      <c r="J46" s="125"/>
      <c r="K46" s="125"/>
      <c r="L46" s="125"/>
      <c r="M46" s="125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24" t="str">
        <f>組合せデータ!I14</f>
        <v>平岡北SC</v>
      </c>
      <c r="H47" s="125"/>
      <c r="I47" s="125"/>
      <c r="J47" s="125"/>
      <c r="K47" s="125"/>
      <c r="L47" s="125"/>
      <c r="M47" s="125"/>
      <c r="N47" s="81" t="str">
        <f>組合せデータ!J14</f>
        <v>東播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24" t="str">
        <f>組合せデータ!I15</f>
        <v>M.SERIOFC</v>
      </c>
      <c r="H48" s="125"/>
      <c r="I48" s="125"/>
      <c r="J48" s="125"/>
      <c r="K48" s="125"/>
      <c r="L48" s="125"/>
      <c r="M48" s="125"/>
      <c r="N48" s="81" t="str">
        <f>組合せデータ!J15</f>
        <v>北播磨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24" t="str">
        <f>組合せデータ!I16</f>
        <v>洲本FC</v>
      </c>
      <c r="H49" s="125"/>
      <c r="I49" s="125"/>
      <c r="J49" s="125"/>
      <c r="K49" s="125"/>
      <c r="L49" s="125"/>
      <c r="M49" s="125"/>
      <c r="N49" s="81" t="str">
        <f>組合せデータ!J16</f>
        <v>淡路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24" t="str">
        <f>組合せデータ!I17</f>
        <v>播磨SC</v>
      </c>
      <c r="H50" s="125"/>
      <c r="I50" s="125"/>
      <c r="J50" s="125"/>
      <c r="K50" s="125"/>
      <c r="L50" s="125"/>
      <c r="M50" s="125"/>
      <c r="N50" s="81" t="str">
        <f>組合せデータ!J17</f>
        <v>東播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24" t="s">
        <v>120</v>
      </c>
      <c r="H51" s="125"/>
      <c r="I51" s="125"/>
      <c r="J51" s="125"/>
      <c r="K51" s="125"/>
      <c r="L51" s="125"/>
      <c r="M51" s="125"/>
      <c r="N51" s="81" t="s">
        <v>99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24" t="str">
        <f>組合せデータ!I19</f>
        <v>コニーリョ中山FC</v>
      </c>
      <c r="H52" s="125"/>
      <c r="I52" s="125"/>
      <c r="J52" s="125"/>
      <c r="K52" s="125"/>
      <c r="L52" s="125"/>
      <c r="M52" s="125"/>
      <c r="N52" s="81" t="str">
        <f>組合せデータ!J19</f>
        <v>北摂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24" t="str">
        <f>組合せデータ!I20</f>
        <v>旭FCジュニア</v>
      </c>
      <c r="H53" s="125"/>
      <c r="I53" s="125"/>
      <c r="J53" s="125"/>
      <c r="K53" s="125"/>
      <c r="L53" s="125"/>
      <c r="M53" s="125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9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100</v>
      </c>
      <c r="AC57" s="89"/>
    </row>
    <row r="58" spans="1:38" x14ac:dyDescent="0.15">
      <c r="G58" s="88"/>
      <c r="I58" s="63" t="s">
        <v>71</v>
      </c>
      <c r="AC58" s="89"/>
    </row>
    <row r="59" spans="1:38" x14ac:dyDescent="0.15">
      <c r="G59" s="88"/>
      <c r="H59" s="63" t="s">
        <v>10</v>
      </c>
      <c r="AC59" s="89"/>
    </row>
    <row r="60" spans="1:38" x14ac:dyDescent="0.15">
      <c r="G60" s="88"/>
      <c r="H60" s="63" t="s">
        <v>11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A1:AG3"/>
    <mergeCell ref="B4:C5"/>
    <mergeCell ref="D4:T5"/>
    <mergeCell ref="B6:C7"/>
    <mergeCell ref="D6:T7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tabSelected="1" topLeftCell="A19" zoomScaleNormal="100" workbookViewId="0">
      <selection activeCell="N17" sqref="N17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36" t="str">
        <f>組合せデータ!C1</f>
        <v>ひまわりリーグU-10</v>
      </c>
      <c r="C2" s="137"/>
      <c r="D2" s="137"/>
      <c r="E2" s="137"/>
      <c r="F2" s="137"/>
      <c r="G2" s="137"/>
      <c r="H2" s="137"/>
      <c r="I2" s="137"/>
      <c r="J2" s="60"/>
      <c r="K2" s="136" t="s">
        <v>75</v>
      </c>
      <c r="L2" s="136"/>
      <c r="M2" s="136"/>
      <c r="N2" s="136"/>
      <c r="O2" s="136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40">
        <f>組合せデータ!C2</f>
        <v>45332</v>
      </c>
      <c r="C4" s="141"/>
      <c r="D4" s="141"/>
      <c r="E4" s="139">
        <f>WEEKDAY(B4,1)</f>
        <v>7</v>
      </c>
      <c r="F4" s="139"/>
      <c r="G4" s="139"/>
      <c r="H4" s="22"/>
      <c r="I4" s="22"/>
      <c r="J4" s="22"/>
      <c r="K4" s="138" t="str">
        <f>組合せデータ!C5</f>
        <v>15-5-15</v>
      </c>
      <c r="L4" s="137"/>
      <c r="M4" s="137"/>
      <c r="N4" s="137"/>
      <c r="O4" s="137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42" t="s">
        <v>107</v>
      </c>
      <c r="D6" s="143"/>
      <c r="E6" s="142"/>
      <c r="F6" s="142"/>
      <c r="G6" s="142"/>
      <c r="H6" s="142"/>
      <c r="I6" s="142"/>
      <c r="J6" s="142" t="s">
        <v>108</v>
      </c>
      <c r="K6" s="142"/>
      <c r="L6" s="142"/>
      <c r="M6" s="142"/>
      <c r="N6" s="142"/>
      <c r="O6" s="142"/>
      <c r="P6" s="142"/>
    </row>
    <row r="7" spans="1:16" ht="30" customHeight="1" x14ac:dyDescent="0.15">
      <c r="A7" s="11"/>
      <c r="B7" s="34" t="s">
        <v>14</v>
      </c>
      <c r="C7" s="34" t="s">
        <v>21</v>
      </c>
      <c r="D7" s="34" t="s">
        <v>17</v>
      </c>
      <c r="E7" s="144" t="s">
        <v>15</v>
      </c>
      <c r="F7" s="144"/>
      <c r="G7" s="144"/>
      <c r="H7" s="34" t="s">
        <v>17</v>
      </c>
      <c r="I7" s="34" t="s">
        <v>16</v>
      </c>
      <c r="J7" s="34" t="s">
        <v>21</v>
      </c>
      <c r="K7" s="34" t="s">
        <v>17</v>
      </c>
      <c r="L7" s="144" t="s">
        <v>15</v>
      </c>
      <c r="M7" s="144"/>
      <c r="N7" s="144"/>
      <c r="O7" s="34" t="s">
        <v>17</v>
      </c>
      <c r="P7" s="34" t="s">
        <v>16</v>
      </c>
    </row>
    <row r="8" spans="1:16" ht="39.950000000000003" customHeight="1" x14ac:dyDescent="0.15">
      <c r="A8" s="31">
        <v>1</v>
      </c>
      <c r="B8" s="32">
        <v>0.39583333333333331</v>
      </c>
      <c r="C8" s="28" t="s">
        <v>24</v>
      </c>
      <c r="D8" s="26" t="str">
        <f>組合せデータ!E28</f>
        <v>SCクリヴォーネ</v>
      </c>
      <c r="E8" s="27">
        <v>0</v>
      </c>
      <c r="F8" s="30" t="s">
        <v>18</v>
      </c>
      <c r="G8" s="29">
        <v>1</v>
      </c>
      <c r="H8" s="26" t="str">
        <f>組合せデータ!F28</f>
        <v>東舞子SC</v>
      </c>
      <c r="I8" s="26" t="s">
        <v>109</v>
      </c>
      <c r="J8" s="28" t="s">
        <v>24</v>
      </c>
      <c r="K8" s="26" t="str">
        <f>組合せデータ!G28</f>
        <v>篠山FC</v>
      </c>
      <c r="L8" s="27">
        <v>2</v>
      </c>
      <c r="M8" s="30" t="s">
        <v>18</v>
      </c>
      <c r="N8" s="29">
        <v>0</v>
      </c>
      <c r="O8" s="26" t="str">
        <f>組合せデータ!H28</f>
        <v>M.SERIOFC</v>
      </c>
      <c r="P8" s="26" t="s">
        <v>109</v>
      </c>
    </row>
    <row r="9" spans="1:16" ht="39.950000000000003" customHeight="1" x14ac:dyDescent="0.15">
      <c r="A9" s="31">
        <v>2</v>
      </c>
      <c r="B9" s="32">
        <v>0.4236111111111111</v>
      </c>
      <c r="C9" s="28" t="s">
        <v>25</v>
      </c>
      <c r="D9" s="26" t="str">
        <f>組合せデータ!E29</f>
        <v>井吹台SC</v>
      </c>
      <c r="E9" s="27">
        <v>3</v>
      </c>
      <c r="F9" s="30" t="s">
        <v>18</v>
      </c>
      <c r="G9" s="29">
        <v>1</v>
      </c>
      <c r="H9" s="26" t="str">
        <f>組合せデータ!F29</f>
        <v>平岡北SC</v>
      </c>
      <c r="I9" s="26" t="s">
        <v>109</v>
      </c>
      <c r="J9" s="28" t="s">
        <v>25</v>
      </c>
      <c r="K9" s="26" t="str">
        <f>組合せデータ!G29</f>
        <v>ウッディSC</v>
      </c>
      <c r="L9" s="27">
        <v>2</v>
      </c>
      <c r="M9" s="30" t="s">
        <v>18</v>
      </c>
      <c r="N9" s="29">
        <v>5</v>
      </c>
      <c r="O9" s="26" t="str">
        <f>組合せデータ!H29</f>
        <v>コニーリョ中山FC</v>
      </c>
      <c r="P9" s="26" t="s">
        <v>109</v>
      </c>
    </row>
    <row r="10" spans="1:16" ht="39.950000000000003" customHeight="1" x14ac:dyDescent="0.15">
      <c r="A10" s="31">
        <v>3</v>
      </c>
      <c r="B10" s="32">
        <v>0.4513888888888889</v>
      </c>
      <c r="C10" s="28" t="s">
        <v>26</v>
      </c>
      <c r="D10" s="26" t="str">
        <f>組合せデータ!E30</f>
        <v>二見西FC</v>
      </c>
      <c r="E10" s="27">
        <v>3</v>
      </c>
      <c r="F10" s="30" t="s">
        <v>18</v>
      </c>
      <c r="G10" s="29">
        <v>0</v>
      </c>
      <c r="H10" s="26" t="str">
        <f>組合せデータ!F30</f>
        <v>旭FCジュニア</v>
      </c>
      <c r="I10" s="26" t="s">
        <v>109</v>
      </c>
      <c r="J10" s="28" t="s">
        <v>26</v>
      </c>
      <c r="K10" s="26" t="str">
        <f>組合せデータ!G30</f>
        <v>播磨SC</v>
      </c>
      <c r="L10" s="27">
        <v>1</v>
      </c>
      <c r="M10" s="30" t="s">
        <v>18</v>
      </c>
      <c r="N10" s="29">
        <v>0</v>
      </c>
      <c r="O10" s="26" t="str">
        <f>組合せデータ!H30</f>
        <v>洲本FC</v>
      </c>
      <c r="P10" s="26" t="s">
        <v>109</v>
      </c>
    </row>
    <row r="11" spans="1:16" ht="39.950000000000003" customHeight="1" x14ac:dyDescent="0.15">
      <c r="A11" s="31">
        <v>4</v>
      </c>
      <c r="B11" s="32">
        <v>0.47916666666666669</v>
      </c>
      <c r="C11" s="28" t="s">
        <v>24</v>
      </c>
      <c r="D11" s="26" t="str">
        <f>組合せデータ!E31</f>
        <v>SCクリヴォーネ</v>
      </c>
      <c r="E11" s="27">
        <v>0</v>
      </c>
      <c r="F11" s="30" t="s">
        <v>18</v>
      </c>
      <c r="G11" s="29">
        <v>1</v>
      </c>
      <c r="H11" s="26" t="str">
        <f>組合せデータ!F31</f>
        <v>篠山FC</v>
      </c>
      <c r="I11" s="26" t="s">
        <v>109</v>
      </c>
      <c r="J11" s="28" t="s">
        <v>24</v>
      </c>
      <c r="K11" s="26" t="str">
        <f>組合せデータ!G31</f>
        <v>東舞子SC</v>
      </c>
      <c r="L11" s="27">
        <v>2</v>
      </c>
      <c r="M11" s="30" t="s">
        <v>18</v>
      </c>
      <c r="N11" s="29">
        <v>0</v>
      </c>
      <c r="O11" s="26" t="str">
        <f>組合せデータ!H31</f>
        <v>M.SERIOFC</v>
      </c>
      <c r="P11" s="26" t="s">
        <v>109</v>
      </c>
    </row>
    <row r="12" spans="1:16" ht="39.950000000000003" customHeight="1" x14ac:dyDescent="0.15">
      <c r="A12" s="31">
        <v>5</v>
      </c>
      <c r="B12" s="32">
        <v>0.50694444444444398</v>
      </c>
      <c r="C12" s="28" t="s">
        <v>25</v>
      </c>
      <c r="D12" s="26" t="str">
        <f>組合せデータ!E32</f>
        <v>井吹台SC</v>
      </c>
      <c r="E12" s="27">
        <v>3</v>
      </c>
      <c r="F12" s="30" t="s">
        <v>18</v>
      </c>
      <c r="G12" s="29">
        <v>0</v>
      </c>
      <c r="H12" s="26" t="str">
        <f>組合せデータ!F32</f>
        <v>ウッディSC</v>
      </c>
      <c r="I12" s="26" t="s">
        <v>109</v>
      </c>
      <c r="J12" s="28" t="s">
        <v>25</v>
      </c>
      <c r="K12" s="26" t="str">
        <f>組合せデータ!G32</f>
        <v>平岡北SC</v>
      </c>
      <c r="L12" s="27">
        <v>0</v>
      </c>
      <c r="M12" s="30" t="s">
        <v>18</v>
      </c>
      <c r="N12" s="29">
        <v>5</v>
      </c>
      <c r="O12" s="26" t="str">
        <f>組合せデータ!H32</f>
        <v>コニーリョ中山FC</v>
      </c>
      <c r="P12" s="26" t="s">
        <v>109</v>
      </c>
    </row>
    <row r="13" spans="1:16" ht="39.950000000000003" customHeight="1" x14ac:dyDescent="0.15">
      <c r="A13" s="31">
        <v>6</v>
      </c>
      <c r="B13" s="32">
        <v>0.53472222222222199</v>
      </c>
      <c r="C13" s="28" t="s">
        <v>26</v>
      </c>
      <c r="D13" s="26" t="str">
        <f>組合せデータ!E33</f>
        <v>二見西FC</v>
      </c>
      <c r="E13" s="27">
        <v>8</v>
      </c>
      <c r="F13" s="30" t="s">
        <v>18</v>
      </c>
      <c r="G13" s="29">
        <v>0</v>
      </c>
      <c r="H13" s="26" t="str">
        <f>組合せデータ!F33</f>
        <v>播磨SC</v>
      </c>
      <c r="I13" s="26" t="s">
        <v>109</v>
      </c>
      <c r="J13" s="28" t="s">
        <v>26</v>
      </c>
      <c r="K13" s="26" t="str">
        <f>組合せデータ!G33</f>
        <v>旭FCジュニア</v>
      </c>
      <c r="L13" s="27">
        <v>5</v>
      </c>
      <c r="M13" s="30" t="s">
        <v>18</v>
      </c>
      <c r="N13" s="29">
        <v>0</v>
      </c>
      <c r="O13" s="26" t="str">
        <f>組合せデータ!H33</f>
        <v>洲本FC</v>
      </c>
      <c r="P13" s="26" t="s">
        <v>109</v>
      </c>
    </row>
    <row r="14" spans="1:16" ht="39.950000000000003" customHeight="1" x14ac:dyDescent="0.15">
      <c r="A14" s="31">
        <v>7</v>
      </c>
      <c r="B14" s="32">
        <v>0.5625</v>
      </c>
      <c r="C14" s="28" t="s">
        <v>24</v>
      </c>
      <c r="D14" s="26" t="str">
        <f>組合せデータ!E34</f>
        <v>SCクリヴォーネ</v>
      </c>
      <c r="E14" s="27">
        <v>1</v>
      </c>
      <c r="F14" s="30" t="s">
        <v>18</v>
      </c>
      <c r="G14" s="29">
        <v>3</v>
      </c>
      <c r="H14" s="26" t="str">
        <f>組合せデータ!F34</f>
        <v>M.SERIOFC</v>
      </c>
      <c r="I14" s="26" t="s">
        <v>109</v>
      </c>
      <c r="J14" s="28" t="s">
        <v>24</v>
      </c>
      <c r="K14" s="26" t="str">
        <f>組合せデータ!G34</f>
        <v>東舞子SC</v>
      </c>
      <c r="L14" s="27">
        <v>0</v>
      </c>
      <c r="M14" s="30" t="s">
        <v>18</v>
      </c>
      <c r="N14" s="29">
        <v>0</v>
      </c>
      <c r="O14" s="26" t="str">
        <f>組合せデータ!H34</f>
        <v>篠山FC</v>
      </c>
      <c r="P14" s="26" t="s">
        <v>109</v>
      </c>
    </row>
    <row r="15" spans="1:16" ht="39.950000000000003" customHeight="1" x14ac:dyDescent="0.15">
      <c r="A15" s="31">
        <v>8</v>
      </c>
      <c r="B15" s="32">
        <v>0.59027777777777801</v>
      </c>
      <c r="C15" s="28" t="s">
        <v>25</v>
      </c>
      <c r="D15" s="26" t="str">
        <f>組合せデータ!E35</f>
        <v>井吹台SC</v>
      </c>
      <c r="E15" s="27">
        <v>1</v>
      </c>
      <c r="F15" s="30" t="s">
        <v>18</v>
      </c>
      <c r="G15" s="29">
        <v>0</v>
      </c>
      <c r="H15" s="26" t="str">
        <f>組合せデータ!F35</f>
        <v>コニーリョ中山FC</v>
      </c>
      <c r="I15" s="26" t="s">
        <v>109</v>
      </c>
      <c r="J15" s="28" t="s">
        <v>25</v>
      </c>
      <c r="K15" s="26" t="str">
        <f>組合せデータ!G35</f>
        <v>平岡北SC</v>
      </c>
      <c r="L15" s="27">
        <v>3</v>
      </c>
      <c r="M15" s="30" t="s">
        <v>18</v>
      </c>
      <c r="N15" s="29">
        <v>1</v>
      </c>
      <c r="O15" s="26" t="str">
        <f>組合せデータ!H35</f>
        <v>ウッディSC</v>
      </c>
      <c r="P15" s="26" t="s">
        <v>109</v>
      </c>
    </row>
    <row r="16" spans="1:16" ht="39.950000000000003" customHeight="1" x14ac:dyDescent="0.15">
      <c r="A16" s="31">
        <v>9</v>
      </c>
      <c r="B16" s="32">
        <v>0.61805555555555503</v>
      </c>
      <c r="C16" s="28" t="s">
        <v>26</v>
      </c>
      <c r="D16" s="26" t="str">
        <f>組合せデータ!E36</f>
        <v>二見西FC</v>
      </c>
      <c r="E16" s="27">
        <v>7</v>
      </c>
      <c r="F16" s="30" t="s">
        <v>18</v>
      </c>
      <c r="G16" s="29">
        <v>0</v>
      </c>
      <c r="H16" s="26" t="str">
        <f>組合せデータ!F36</f>
        <v>洲本FC</v>
      </c>
      <c r="I16" s="26" t="s">
        <v>109</v>
      </c>
      <c r="J16" s="28" t="s">
        <v>26</v>
      </c>
      <c r="K16" s="26" t="str">
        <f>組合せデータ!G36</f>
        <v>旭FCジュニア</v>
      </c>
      <c r="L16" s="27">
        <v>1</v>
      </c>
      <c r="M16" s="30" t="s">
        <v>18</v>
      </c>
      <c r="N16" s="29">
        <v>0</v>
      </c>
      <c r="O16" s="26" t="str">
        <f>組合せデータ!H36</f>
        <v>播磨SC</v>
      </c>
      <c r="P16" s="26" t="s">
        <v>109</v>
      </c>
    </row>
    <row r="17" spans="1:16" ht="36" customHeight="1" x14ac:dyDescent="0.15">
      <c r="A17" s="36"/>
      <c r="B17" s="41" t="s">
        <v>110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36" t="str">
        <f>組合せデータ!C1</f>
        <v>ひまわりリーグU-10</v>
      </c>
      <c r="C19" s="137"/>
      <c r="D19" s="137"/>
      <c r="E19" s="137"/>
      <c r="F19" s="137"/>
      <c r="G19" s="137"/>
      <c r="H19" s="137"/>
      <c r="I19" s="137"/>
      <c r="J19" s="60"/>
      <c r="K19" s="136" t="s">
        <v>22</v>
      </c>
      <c r="L19" s="136"/>
      <c r="M19" s="136"/>
      <c r="N19" s="136"/>
      <c r="O19" s="136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40">
        <f>組合せデータ!D2</f>
        <v>45333</v>
      </c>
      <c r="C21" s="141"/>
      <c r="D21" s="141"/>
      <c r="E21" s="139">
        <f>WEEKDAY(B21,1)</f>
        <v>1</v>
      </c>
      <c r="F21" s="139"/>
      <c r="G21" s="139"/>
      <c r="H21" s="22"/>
      <c r="I21" s="22"/>
      <c r="J21" s="22"/>
      <c r="K21" s="138" t="s">
        <v>126</v>
      </c>
      <c r="L21" s="137"/>
      <c r="M21" s="137"/>
      <c r="N21" s="137"/>
      <c r="O21" s="137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42" t="s">
        <v>107</v>
      </c>
      <c r="D23" s="143"/>
      <c r="E23" s="142"/>
      <c r="F23" s="142"/>
      <c r="G23" s="142"/>
      <c r="H23" s="142"/>
      <c r="I23" s="142"/>
      <c r="J23" s="142" t="s">
        <v>108</v>
      </c>
      <c r="K23" s="142"/>
      <c r="L23" s="142"/>
      <c r="M23" s="142"/>
      <c r="N23" s="142"/>
      <c r="O23" s="142"/>
      <c r="P23" s="142"/>
    </row>
    <row r="24" spans="1:16" ht="30" customHeight="1" x14ac:dyDescent="0.15">
      <c r="A24" s="11"/>
      <c r="B24" s="34" t="s">
        <v>14</v>
      </c>
      <c r="C24" s="34" t="s">
        <v>21</v>
      </c>
      <c r="D24" s="34" t="s">
        <v>17</v>
      </c>
      <c r="E24" s="144" t="s">
        <v>15</v>
      </c>
      <c r="F24" s="144"/>
      <c r="G24" s="144"/>
      <c r="H24" s="34" t="s">
        <v>17</v>
      </c>
      <c r="I24" s="34" t="s">
        <v>16</v>
      </c>
      <c r="J24" s="34" t="s">
        <v>21</v>
      </c>
      <c r="K24" s="34" t="s">
        <v>17</v>
      </c>
      <c r="L24" s="144" t="s">
        <v>15</v>
      </c>
      <c r="M24" s="144"/>
      <c r="N24" s="144"/>
      <c r="O24" s="34" t="s">
        <v>17</v>
      </c>
      <c r="P24" s="34" t="s">
        <v>16</v>
      </c>
    </row>
    <row r="25" spans="1:16" ht="39.950000000000003" customHeight="1" x14ac:dyDescent="0.15">
      <c r="A25" s="31">
        <v>1</v>
      </c>
      <c r="B25" s="32">
        <v>0.39583333333333331</v>
      </c>
      <c r="C25" s="28" t="s">
        <v>85</v>
      </c>
      <c r="D25" s="58" t="str">
        <f>組合せデータ!E41</f>
        <v>播磨SC</v>
      </c>
      <c r="E25" s="27" t="s">
        <v>91</v>
      </c>
      <c r="F25" s="30" t="s">
        <v>18</v>
      </c>
      <c r="G25" s="29" t="s">
        <v>91</v>
      </c>
      <c r="H25" s="58" t="str">
        <f>組合せデータ!F41</f>
        <v>SCクリヴォーネ</v>
      </c>
      <c r="I25" s="58" t="s">
        <v>109</v>
      </c>
      <c r="J25" s="28" t="s">
        <v>85</v>
      </c>
      <c r="K25" s="58" t="str">
        <f>組合せデータ!G41</f>
        <v>ウッディSC</v>
      </c>
      <c r="L25" s="27" t="s">
        <v>91</v>
      </c>
      <c r="M25" s="30" t="s">
        <v>18</v>
      </c>
      <c r="N25" s="29" t="s">
        <v>91</v>
      </c>
      <c r="O25" s="58" t="str">
        <f>組合せデータ!H41</f>
        <v>洲本FC</v>
      </c>
      <c r="P25" s="58" t="s">
        <v>109</v>
      </c>
    </row>
    <row r="26" spans="1:16" ht="39.950000000000003" customHeight="1" x14ac:dyDescent="0.15">
      <c r="A26" s="31">
        <v>2</v>
      </c>
      <c r="B26" s="32">
        <v>0.4236111111111111</v>
      </c>
      <c r="C26" s="28" t="s">
        <v>86</v>
      </c>
      <c r="D26" s="58" t="str">
        <f>組合せデータ!E42</f>
        <v>コニーリョ中山FC</v>
      </c>
      <c r="E26" s="27" t="s">
        <v>91</v>
      </c>
      <c r="F26" s="30" t="s">
        <v>18</v>
      </c>
      <c r="G26" s="29" t="s">
        <v>91</v>
      </c>
      <c r="H26" s="58" t="str">
        <f>組合せデータ!F42</f>
        <v>旭FCジュニア</v>
      </c>
      <c r="I26" s="58" t="s">
        <v>109</v>
      </c>
      <c r="J26" s="28" t="s">
        <v>86</v>
      </c>
      <c r="K26" s="58" t="str">
        <f>組合せデータ!G42</f>
        <v>M.SERIOFC</v>
      </c>
      <c r="L26" s="27" t="s">
        <v>91</v>
      </c>
      <c r="M26" s="30" t="s">
        <v>18</v>
      </c>
      <c r="N26" s="29" t="s">
        <v>91</v>
      </c>
      <c r="O26" s="58" t="str">
        <f>組合せデータ!H42</f>
        <v>平岡北SC</v>
      </c>
      <c r="P26" s="58" t="s">
        <v>109</v>
      </c>
    </row>
    <row r="27" spans="1:16" ht="39.950000000000003" customHeight="1" x14ac:dyDescent="0.15">
      <c r="A27" s="31">
        <v>3</v>
      </c>
      <c r="B27" s="32">
        <v>0.4513888888888889</v>
      </c>
      <c r="C27" s="28" t="s">
        <v>87</v>
      </c>
      <c r="D27" s="58" t="str">
        <f>組合せデータ!E43</f>
        <v>篠山FC</v>
      </c>
      <c r="E27" s="27" t="s">
        <v>91</v>
      </c>
      <c r="F27" s="30" t="s">
        <v>18</v>
      </c>
      <c r="G27" s="29" t="s">
        <v>91</v>
      </c>
      <c r="H27" s="58" t="str">
        <f>組合せデータ!F43</f>
        <v>井吹台SC</v>
      </c>
      <c r="I27" s="58" t="s">
        <v>109</v>
      </c>
      <c r="J27" s="28" t="s">
        <v>87</v>
      </c>
      <c r="K27" s="58" t="str">
        <f>組合せデータ!G43</f>
        <v>二見西FC</v>
      </c>
      <c r="L27" s="27" t="s">
        <v>91</v>
      </c>
      <c r="M27" s="30" t="s">
        <v>18</v>
      </c>
      <c r="N27" s="29" t="s">
        <v>91</v>
      </c>
      <c r="O27" s="58" t="str">
        <f>組合せデータ!H43</f>
        <v>東舞子SC</v>
      </c>
      <c r="P27" s="58" t="s">
        <v>109</v>
      </c>
    </row>
    <row r="28" spans="1:16" ht="39.950000000000003" customHeight="1" x14ac:dyDescent="0.15">
      <c r="A28" s="31">
        <v>4</v>
      </c>
      <c r="B28" s="32">
        <v>0.47916666666666669</v>
      </c>
      <c r="C28" s="28" t="s">
        <v>85</v>
      </c>
      <c r="D28" s="58" t="str">
        <f>組合せデータ!E44</f>
        <v>播磨SC</v>
      </c>
      <c r="E28" s="27" t="s">
        <v>91</v>
      </c>
      <c r="F28" s="30" t="s">
        <v>18</v>
      </c>
      <c r="G28" s="29" t="s">
        <v>91</v>
      </c>
      <c r="H28" s="58" t="str">
        <f>組合せデータ!F44</f>
        <v>ウッディSC</v>
      </c>
      <c r="I28" s="58" t="s">
        <v>109</v>
      </c>
      <c r="J28" s="28" t="s">
        <v>85</v>
      </c>
      <c r="K28" s="58" t="str">
        <f>組合せデータ!G44</f>
        <v>SCクリヴォーネ</v>
      </c>
      <c r="L28" s="27" t="s">
        <v>91</v>
      </c>
      <c r="M28" s="30" t="s">
        <v>18</v>
      </c>
      <c r="N28" s="29" t="s">
        <v>91</v>
      </c>
      <c r="O28" s="58" t="str">
        <f>組合せデータ!H44</f>
        <v>洲本FC</v>
      </c>
      <c r="P28" s="58" t="s">
        <v>109</v>
      </c>
    </row>
    <row r="29" spans="1:16" ht="39.950000000000003" customHeight="1" x14ac:dyDescent="0.15">
      <c r="A29" s="31">
        <v>5</v>
      </c>
      <c r="B29" s="32">
        <v>0.50694444444444398</v>
      </c>
      <c r="C29" s="28" t="s">
        <v>86</v>
      </c>
      <c r="D29" s="58" t="str">
        <f>組合せデータ!E45</f>
        <v>コニーリョ中山FC</v>
      </c>
      <c r="E29" s="27" t="s">
        <v>91</v>
      </c>
      <c r="F29" s="30" t="s">
        <v>18</v>
      </c>
      <c r="G29" s="29" t="s">
        <v>91</v>
      </c>
      <c r="H29" s="58" t="str">
        <f>組合せデータ!F45</f>
        <v>M.SERIOFC</v>
      </c>
      <c r="I29" s="58" t="s">
        <v>109</v>
      </c>
      <c r="J29" s="28" t="s">
        <v>86</v>
      </c>
      <c r="K29" s="58" t="str">
        <f>組合せデータ!G45</f>
        <v>旭FCジュニア</v>
      </c>
      <c r="L29" s="27" t="s">
        <v>91</v>
      </c>
      <c r="M29" s="30" t="s">
        <v>18</v>
      </c>
      <c r="N29" s="29" t="s">
        <v>91</v>
      </c>
      <c r="O29" s="58" t="str">
        <f>組合せデータ!H45</f>
        <v>平岡北SC</v>
      </c>
      <c r="P29" s="58" t="s">
        <v>109</v>
      </c>
    </row>
    <row r="30" spans="1:16" ht="39.950000000000003" customHeight="1" x14ac:dyDescent="0.15">
      <c r="A30" s="31">
        <v>6</v>
      </c>
      <c r="B30" s="32">
        <v>0.53472222222222199</v>
      </c>
      <c r="C30" s="28" t="s">
        <v>87</v>
      </c>
      <c r="D30" s="58" t="str">
        <f>組合せデータ!E46</f>
        <v>篠山FC</v>
      </c>
      <c r="E30" s="27" t="s">
        <v>91</v>
      </c>
      <c r="F30" s="30" t="s">
        <v>18</v>
      </c>
      <c r="G30" s="29" t="s">
        <v>91</v>
      </c>
      <c r="H30" s="58" t="str">
        <f>組合せデータ!F46</f>
        <v>二見西FC</v>
      </c>
      <c r="I30" s="58" t="s">
        <v>109</v>
      </c>
      <c r="J30" s="28" t="s">
        <v>87</v>
      </c>
      <c r="K30" s="58" t="str">
        <f>組合せデータ!G46</f>
        <v>井吹台SC</v>
      </c>
      <c r="L30" s="27" t="s">
        <v>91</v>
      </c>
      <c r="M30" s="30" t="s">
        <v>18</v>
      </c>
      <c r="N30" s="29" t="s">
        <v>91</v>
      </c>
      <c r="O30" s="58" t="str">
        <f>組合せデータ!H46</f>
        <v>東舞子SC</v>
      </c>
      <c r="P30" s="58" t="s">
        <v>109</v>
      </c>
    </row>
    <row r="31" spans="1:16" ht="39.950000000000003" customHeight="1" x14ac:dyDescent="0.15">
      <c r="A31" s="31">
        <v>7</v>
      </c>
      <c r="B31" s="32">
        <v>0.5625</v>
      </c>
      <c r="C31" s="28" t="s">
        <v>85</v>
      </c>
      <c r="D31" s="58" t="str">
        <f>組合せデータ!E47</f>
        <v>播磨SC</v>
      </c>
      <c r="E31" s="27" t="s">
        <v>91</v>
      </c>
      <c r="F31" s="30" t="s">
        <v>18</v>
      </c>
      <c r="G31" s="29" t="s">
        <v>91</v>
      </c>
      <c r="H31" s="58" t="str">
        <f>組合せデータ!F47</f>
        <v>洲本FC</v>
      </c>
      <c r="I31" s="58" t="s">
        <v>109</v>
      </c>
      <c r="J31" s="28" t="s">
        <v>85</v>
      </c>
      <c r="K31" s="58" t="str">
        <f>組合せデータ!G47</f>
        <v>SCクリヴォーネ</v>
      </c>
      <c r="L31" s="27" t="s">
        <v>91</v>
      </c>
      <c r="M31" s="30" t="s">
        <v>18</v>
      </c>
      <c r="N31" s="29" t="s">
        <v>91</v>
      </c>
      <c r="O31" s="58" t="str">
        <f>組合せデータ!H47</f>
        <v>ウッディSC</v>
      </c>
      <c r="P31" s="58" t="s">
        <v>109</v>
      </c>
    </row>
    <row r="32" spans="1:16" ht="39.950000000000003" customHeight="1" x14ac:dyDescent="0.15">
      <c r="A32" s="31">
        <v>8</v>
      </c>
      <c r="B32" s="32">
        <v>0.59027777777777801</v>
      </c>
      <c r="C32" s="28" t="s">
        <v>86</v>
      </c>
      <c r="D32" s="58" t="str">
        <f>組合せデータ!E48</f>
        <v>コニーリョ中山FC</v>
      </c>
      <c r="E32" s="27" t="s">
        <v>91</v>
      </c>
      <c r="F32" s="30" t="s">
        <v>18</v>
      </c>
      <c r="G32" s="29" t="s">
        <v>91</v>
      </c>
      <c r="H32" s="58" t="str">
        <f>組合せデータ!F48</f>
        <v>平岡北SC</v>
      </c>
      <c r="I32" s="58" t="s">
        <v>109</v>
      </c>
      <c r="J32" s="28" t="s">
        <v>86</v>
      </c>
      <c r="K32" s="58" t="str">
        <f>組合せデータ!G48</f>
        <v>旭FCジュニア</v>
      </c>
      <c r="L32" s="27" t="s">
        <v>91</v>
      </c>
      <c r="M32" s="30" t="s">
        <v>18</v>
      </c>
      <c r="N32" s="29" t="s">
        <v>91</v>
      </c>
      <c r="O32" s="58" t="str">
        <f>組合せデータ!H48</f>
        <v>M.SERIOFC</v>
      </c>
      <c r="P32" s="58" t="s">
        <v>109</v>
      </c>
    </row>
    <row r="33" spans="1:16" ht="39.950000000000003" customHeight="1" x14ac:dyDescent="0.15">
      <c r="A33" s="31">
        <v>9</v>
      </c>
      <c r="B33" s="32">
        <v>0.61805555555555503</v>
      </c>
      <c r="C33" s="28" t="s">
        <v>87</v>
      </c>
      <c r="D33" s="58" t="str">
        <f>組合せデータ!E49</f>
        <v>篠山FC</v>
      </c>
      <c r="E33" s="27" t="s">
        <v>91</v>
      </c>
      <c r="F33" s="30" t="s">
        <v>18</v>
      </c>
      <c r="G33" s="29" t="s">
        <v>91</v>
      </c>
      <c r="H33" s="58" t="str">
        <f>組合せデータ!F49</f>
        <v>東舞子SC</v>
      </c>
      <c r="I33" s="58" t="s">
        <v>109</v>
      </c>
      <c r="J33" s="28" t="s">
        <v>87</v>
      </c>
      <c r="K33" s="58" t="str">
        <f>組合せデータ!G49</f>
        <v>井吹台SC</v>
      </c>
      <c r="L33" s="27" t="s">
        <v>91</v>
      </c>
      <c r="M33" s="30" t="s">
        <v>18</v>
      </c>
      <c r="N33" s="29" t="s">
        <v>91</v>
      </c>
      <c r="O33" s="58" t="str">
        <f>組合せデータ!H49</f>
        <v>二見西FC</v>
      </c>
      <c r="P33" s="58" t="s">
        <v>109</v>
      </c>
    </row>
    <row r="34" spans="1:16" ht="24" customHeight="1" x14ac:dyDescent="0.15">
      <c r="B34" s="41"/>
    </row>
    <row r="35" spans="1:16" ht="24" customHeight="1" x14ac:dyDescent="0.15">
      <c r="B35" s="118" t="s">
        <v>111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E24:G24"/>
    <mergeCell ref="L24:N24"/>
    <mergeCell ref="C23:I23"/>
    <mergeCell ref="J23:P23"/>
    <mergeCell ref="B4:D4"/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C5" workbookViewId="0">
      <selection activeCell="C6" sqref="C6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ひまわりリーグU-10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61" t="s">
        <v>76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6">
        <f>組合せデータ!C2</f>
        <v>45332</v>
      </c>
      <c r="C3" s="147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24</v>
      </c>
      <c r="C5" s="21" t="s">
        <v>0</v>
      </c>
      <c r="D5" s="148" t="str">
        <f>B6</f>
        <v>SCクリヴォーネ</v>
      </c>
      <c r="E5" s="149"/>
      <c r="F5" s="150"/>
      <c r="G5" s="148" t="str">
        <f>B7</f>
        <v>東舞子SC</v>
      </c>
      <c r="H5" s="149"/>
      <c r="I5" s="150"/>
      <c r="J5" s="148" t="str">
        <f>B8</f>
        <v>篠山FC</v>
      </c>
      <c r="K5" s="149"/>
      <c r="L5" s="150"/>
      <c r="M5" s="148" t="str">
        <f>B9</f>
        <v>M.SERIOFC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SCクリヴォーネ</v>
      </c>
      <c r="C6" s="20" t="str">
        <f>組合せデータ!C9</f>
        <v>東播</v>
      </c>
      <c r="D6" s="52"/>
      <c r="E6" s="53" t="s">
        <v>23</v>
      </c>
      <c r="F6" s="54"/>
      <c r="G6" s="52">
        <f>+ﾀｲﾑｽｹｼﾞｭｰﾙ!E8</f>
        <v>0</v>
      </c>
      <c r="H6" s="53" t="str">
        <f>IF(ISTEXT(G6),"",IF(G6&gt;=I6,IF(G6=I6,"△","○"),"●"))</f>
        <v>●</v>
      </c>
      <c r="I6" s="54">
        <f>+ﾀｲﾑｽｹｼﾞｭｰﾙ!G8</f>
        <v>1</v>
      </c>
      <c r="J6" s="52">
        <f>ﾀｲﾑｽｹｼﾞｭｰﾙ!E11</f>
        <v>0</v>
      </c>
      <c r="K6" s="53" t="str">
        <f>IF(ISTEXT(J6),"",IF(J6&gt;=L6,IF(J6=L6,"△","○"),"●"))</f>
        <v>●</v>
      </c>
      <c r="L6" s="54">
        <f xml:space="preserve"> ﾀｲﾑｽｹｼﾞｭｰﾙ!G11</f>
        <v>1</v>
      </c>
      <c r="M6" s="52">
        <f>ﾀｲﾑｽｹｼﾞｭｰﾙ!E14</f>
        <v>1</v>
      </c>
      <c r="N6" s="53" t="str">
        <f>IF(ISTEXT(M6),"",IF(M6&gt;=O6,IF(M6=O6,"△","○"),"●"))</f>
        <v>●</v>
      </c>
      <c r="O6" s="54">
        <f>ﾀｲﾑｽｹｼﾞｭｰﾙ!G14</f>
        <v>3</v>
      </c>
      <c r="P6" s="18">
        <v>0</v>
      </c>
      <c r="Q6" s="18">
        <v>0</v>
      </c>
      <c r="R6" s="18">
        <v>0</v>
      </c>
      <c r="S6" s="18">
        <v>0</v>
      </c>
      <c r="T6" s="18">
        <v>1</v>
      </c>
      <c r="U6" s="18">
        <v>5</v>
      </c>
      <c r="V6" s="18">
        <v>-4</v>
      </c>
      <c r="W6" s="18">
        <v>4</v>
      </c>
      <c r="X6" s="6"/>
    </row>
    <row r="7" spans="2:24" ht="27.95" customHeight="1" x14ac:dyDescent="0.15">
      <c r="B7" s="20" t="str">
        <f>組合せデータ!B10</f>
        <v>東舞子SC</v>
      </c>
      <c r="C7" s="20" t="str">
        <f>組合せデータ!C10</f>
        <v>神戸</v>
      </c>
      <c r="D7" s="52">
        <f>+I6</f>
        <v>1</v>
      </c>
      <c r="E7" s="53" t="str">
        <f>IF(ISTEXT(D7),"",IF(D7&gt;=F7,IF(D7=F7,"△","○"),"●"))</f>
        <v>○</v>
      </c>
      <c r="F7" s="54">
        <f>G6</f>
        <v>0</v>
      </c>
      <c r="G7" s="52"/>
      <c r="H7" s="53" t="s">
        <v>23</v>
      </c>
      <c r="I7" s="54"/>
      <c r="J7" s="52">
        <f>ﾀｲﾑｽｹｼﾞｭｰﾙ!L14</f>
        <v>0</v>
      </c>
      <c r="K7" s="53" t="str">
        <f>IF(ISTEXT(J7),"",IF(J7&gt;=L7,IF(J7=L7,"△","○"),"●"))</f>
        <v>△</v>
      </c>
      <c r="L7" s="54">
        <f>ﾀｲﾑｽｹｼﾞｭｰﾙ!N14</f>
        <v>0</v>
      </c>
      <c r="M7" s="52">
        <f>ﾀｲﾑｽｹｼﾞｭｰﾙ!L11</f>
        <v>2</v>
      </c>
      <c r="N7" s="53" t="str">
        <f>IF(ISTEXT(M7),"",IF(M7&gt;=O7,IF(M7=O7,"△","○"),"●"))</f>
        <v>○</v>
      </c>
      <c r="O7" s="54">
        <f>ﾀｲﾑｽｹｼﾞｭｰﾙ!N11</f>
        <v>0</v>
      </c>
      <c r="P7" s="18">
        <v>2</v>
      </c>
      <c r="Q7" s="18">
        <v>1</v>
      </c>
      <c r="R7" s="18">
        <v>0</v>
      </c>
      <c r="S7" s="18">
        <v>7</v>
      </c>
      <c r="T7" s="18">
        <v>3</v>
      </c>
      <c r="U7" s="18">
        <v>0</v>
      </c>
      <c r="V7" s="18">
        <v>3</v>
      </c>
      <c r="W7" s="18">
        <v>2</v>
      </c>
      <c r="X7" s="6"/>
    </row>
    <row r="8" spans="2:24" ht="27.95" customHeight="1" x14ac:dyDescent="0.15">
      <c r="B8" s="20" t="str">
        <f>組合せデータ!B11</f>
        <v>篠山FC</v>
      </c>
      <c r="C8" s="20" t="str">
        <f>組合せデータ!C11</f>
        <v>丹有</v>
      </c>
      <c r="D8" s="52">
        <f>+L6</f>
        <v>1</v>
      </c>
      <c r="E8" s="53" t="str">
        <f>IF(ISTEXT(D8),"",IF(D8&gt;=F8,IF(D8=F8,"△","○"),"●"))</f>
        <v>○</v>
      </c>
      <c r="F8" s="54">
        <f>+J6</f>
        <v>0</v>
      </c>
      <c r="G8" s="52">
        <f>+L7</f>
        <v>0</v>
      </c>
      <c r="H8" s="53" t="str">
        <f>IF(ISTEXT(G8),"",IF(G8&gt;=I8,IF(G8=I8,"△","○"),"●"))</f>
        <v>△</v>
      </c>
      <c r="I8" s="54">
        <f>+J7</f>
        <v>0</v>
      </c>
      <c r="J8" s="52"/>
      <c r="K8" s="53" t="s">
        <v>23</v>
      </c>
      <c r="L8" s="54"/>
      <c r="M8" s="52">
        <f>+ﾀｲﾑｽｹｼﾞｭｰﾙ!L8</f>
        <v>2</v>
      </c>
      <c r="N8" s="53" t="str">
        <f>IF(ISTEXT(M8),"",IF(M8&gt;=O8,IF(M8=O8,"△","○"),"●"))</f>
        <v>○</v>
      </c>
      <c r="O8" s="54">
        <f>+ﾀｲﾑｽｹｼﾞｭｰﾙ!N8</f>
        <v>0</v>
      </c>
      <c r="P8" s="18">
        <v>2</v>
      </c>
      <c r="Q8" s="18">
        <v>1</v>
      </c>
      <c r="R8" s="18">
        <v>0</v>
      </c>
      <c r="S8" s="18">
        <v>7</v>
      </c>
      <c r="T8" s="18">
        <v>3</v>
      </c>
      <c r="U8" s="18">
        <v>0</v>
      </c>
      <c r="V8" s="18">
        <v>3</v>
      </c>
      <c r="W8" s="18">
        <v>1</v>
      </c>
      <c r="X8" s="6"/>
    </row>
    <row r="9" spans="2:24" ht="27.95" customHeight="1" x14ac:dyDescent="0.15">
      <c r="B9" s="20" t="str">
        <f>組合せデータ!B12</f>
        <v>M.SERIOFC</v>
      </c>
      <c r="C9" s="20" t="str">
        <f>組合せデータ!C12</f>
        <v>北播磨</v>
      </c>
      <c r="D9" s="52">
        <f>+O6</f>
        <v>3</v>
      </c>
      <c r="E9" s="53" t="str">
        <f>IF(ISTEXT(D9),"",IF(D9&gt;=F9,IF(D9=F9,"△","○"),"●"))</f>
        <v>○</v>
      </c>
      <c r="F9" s="54">
        <f>+M6</f>
        <v>1</v>
      </c>
      <c r="G9" s="52">
        <f>+O7</f>
        <v>0</v>
      </c>
      <c r="H9" s="53" t="str">
        <f>IF(ISTEXT(G9),"",IF(G9&gt;=I9,IF(G9=I9,"△","○"),"●"))</f>
        <v>●</v>
      </c>
      <c r="I9" s="54">
        <f>+M7</f>
        <v>2</v>
      </c>
      <c r="J9" s="52">
        <f>+O8</f>
        <v>0</v>
      </c>
      <c r="K9" s="53" t="str">
        <f>IF(ISTEXT(J9),"",IF(J9&gt;=L9,IF(J9=L9,"△","○"),"●"))</f>
        <v>●</v>
      </c>
      <c r="L9" s="54">
        <f>+M8</f>
        <v>2</v>
      </c>
      <c r="M9" s="52"/>
      <c r="N9" s="53" t="s">
        <v>23</v>
      </c>
      <c r="O9" s="54"/>
      <c r="P9" s="18">
        <v>1</v>
      </c>
      <c r="Q9" s="18">
        <v>0</v>
      </c>
      <c r="R9" s="18">
        <v>2</v>
      </c>
      <c r="S9" s="18">
        <v>3</v>
      </c>
      <c r="T9" s="18">
        <v>3</v>
      </c>
      <c r="U9" s="18">
        <v>5</v>
      </c>
      <c r="V9" s="18">
        <v>-2</v>
      </c>
      <c r="W9" s="18">
        <v>3</v>
      </c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25</v>
      </c>
      <c r="C11" s="21" t="s">
        <v>0</v>
      </c>
      <c r="D11" s="148" t="str">
        <f>B12</f>
        <v>井吹台SC</v>
      </c>
      <c r="E11" s="149"/>
      <c r="F11" s="150"/>
      <c r="G11" s="148" t="str">
        <f>B13</f>
        <v>平岡北SC</v>
      </c>
      <c r="H11" s="149"/>
      <c r="I11" s="150"/>
      <c r="J11" s="148" t="str">
        <f>B14</f>
        <v>ウッディSC</v>
      </c>
      <c r="K11" s="149"/>
      <c r="L11" s="150"/>
      <c r="M11" s="148" t="str">
        <f>B15</f>
        <v>コニーリョ中山FC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井吹台SC</v>
      </c>
      <c r="C12" s="20" t="str">
        <f>組合せデータ!C13</f>
        <v>神戸</v>
      </c>
      <c r="D12" s="52"/>
      <c r="E12" s="53" t="s">
        <v>23</v>
      </c>
      <c r="F12" s="54"/>
      <c r="G12" s="52">
        <f>+ﾀｲﾑｽｹｼﾞｭｰﾙ!E9</f>
        <v>3</v>
      </c>
      <c r="H12" s="53" t="str">
        <f>IF(ISTEXT(G12),"",IF(G12&gt;=I12,IF(G12=I12,"△","○"),"●"))</f>
        <v>○</v>
      </c>
      <c r="I12" s="54">
        <f>ﾀｲﾑｽｹｼﾞｭｰﾙ!G9</f>
        <v>1</v>
      </c>
      <c r="J12" s="52">
        <f>ﾀｲﾑｽｹｼﾞｭｰﾙ!E12</f>
        <v>3</v>
      </c>
      <c r="K12" s="53" t="str">
        <f>IF(ISTEXT(J12),"",IF(J12&gt;=L12,IF(J12=L12,"△","○"),"●"))</f>
        <v>○</v>
      </c>
      <c r="L12" s="54">
        <f>ﾀｲﾑｽｹｼﾞｭｰﾙ!G12</f>
        <v>0</v>
      </c>
      <c r="M12" s="52">
        <f>ﾀｲﾑｽｹｼﾞｭｰﾙ!E15</f>
        <v>1</v>
      </c>
      <c r="N12" s="53" t="str">
        <f>IF(ISTEXT(M12),"",IF(M12&gt;=O12,IF(M12=O12,"△","○"),"●"))</f>
        <v>○</v>
      </c>
      <c r="O12" s="54">
        <f>ﾀｲﾑｽｹｼﾞｭｰﾙ!G15</f>
        <v>0</v>
      </c>
      <c r="P12" s="18">
        <v>3</v>
      </c>
      <c r="Q12" s="18">
        <v>0</v>
      </c>
      <c r="R12" s="18">
        <v>0</v>
      </c>
      <c r="S12" s="18">
        <v>9</v>
      </c>
      <c r="T12" s="18">
        <v>7</v>
      </c>
      <c r="U12" s="18">
        <v>1</v>
      </c>
      <c r="V12" s="18">
        <v>6</v>
      </c>
      <c r="W12" s="18">
        <v>1</v>
      </c>
      <c r="X12" s="6"/>
    </row>
    <row r="13" spans="2:24" ht="27.95" customHeight="1" x14ac:dyDescent="0.15">
      <c r="B13" s="20" t="str">
        <f>組合せデータ!B14</f>
        <v>平岡北SC</v>
      </c>
      <c r="C13" s="20" t="str">
        <f>組合せデータ!C14</f>
        <v>東播</v>
      </c>
      <c r="D13" s="52">
        <f>+I12</f>
        <v>1</v>
      </c>
      <c r="E13" s="53" t="str">
        <f>IF(ISTEXT(D13),"",IF(D13&gt;=F13,IF(D13=F13,"△","○"),"●"))</f>
        <v>●</v>
      </c>
      <c r="F13" s="54">
        <f>G12</f>
        <v>3</v>
      </c>
      <c r="G13" s="52"/>
      <c r="H13" s="53" t="s">
        <v>23</v>
      </c>
      <c r="I13" s="54"/>
      <c r="J13" s="52">
        <f>ﾀｲﾑｽｹｼﾞｭｰﾙ!L15</f>
        <v>3</v>
      </c>
      <c r="K13" s="53" t="str">
        <f>IF(ISTEXT(J13),"",IF(J13&gt;=L13,IF(J13=L13,"△","○"),"●"))</f>
        <v>○</v>
      </c>
      <c r="L13" s="54">
        <f>ﾀｲﾑｽｹｼﾞｭｰﾙ!N15</f>
        <v>1</v>
      </c>
      <c r="M13" s="52">
        <f>ﾀｲﾑｽｹｼﾞｭｰﾙ!L12</f>
        <v>0</v>
      </c>
      <c r="N13" s="53" t="str">
        <f>IF(ISTEXT(M13),"",IF(M13&gt;=O13,IF(M13=O13,"△","○"),"●"))</f>
        <v>●</v>
      </c>
      <c r="O13" s="54">
        <f>ﾀｲﾑｽｹｼﾞｭｰﾙ!N12</f>
        <v>5</v>
      </c>
      <c r="P13" s="18">
        <v>1</v>
      </c>
      <c r="Q13" s="18">
        <v>0</v>
      </c>
      <c r="R13" s="18">
        <v>2</v>
      </c>
      <c r="S13" s="18">
        <v>3</v>
      </c>
      <c r="T13" s="18">
        <v>4</v>
      </c>
      <c r="U13" s="18">
        <v>9</v>
      </c>
      <c r="V13" s="18">
        <v>-5</v>
      </c>
      <c r="W13" s="18">
        <v>3</v>
      </c>
      <c r="X13" s="6"/>
    </row>
    <row r="14" spans="2:24" ht="27.95" customHeight="1" x14ac:dyDescent="0.15">
      <c r="B14" s="20" t="str">
        <f>組合せデータ!B15</f>
        <v>ウッディSC</v>
      </c>
      <c r="C14" s="20" t="str">
        <f>組合せデータ!C15</f>
        <v>丹有</v>
      </c>
      <c r="D14" s="52">
        <f>+L12</f>
        <v>0</v>
      </c>
      <c r="E14" s="53" t="str">
        <f>IF(ISTEXT(D14),"",IF(D14&gt;=F14,IF(D14=F14,"△","○"),"●"))</f>
        <v>●</v>
      </c>
      <c r="F14" s="54">
        <f>+J12</f>
        <v>3</v>
      </c>
      <c r="G14" s="52">
        <f>+L13</f>
        <v>1</v>
      </c>
      <c r="H14" s="53" t="str">
        <f>IF(ISTEXT(G14),"",IF(G14&gt;=I14,IF(G14=I14,"△","○"),"●"))</f>
        <v>●</v>
      </c>
      <c r="I14" s="54">
        <f>+J13</f>
        <v>3</v>
      </c>
      <c r="J14" s="52"/>
      <c r="K14" s="53" t="s">
        <v>23</v>
      </c>
      <c r="L14" s="54"/>
      <c r="M14" s="52">
        <f>ﾀｲﾑｽｹｼﾞｭｰﾙ!L9</f>
        <v>2</v>
      </c>
      <c r="N14" s="53" t="str">
        <f>IF(ISTEXT(M14),"",IF(M14&gt;=O14,IF(M14=O14,"△","○"),"●"))</f>
        <v>●</v>
      </c>
      <c r="O14" s="54">
        <f>ﾀｲﾑｽｹｼﾞｭｰﾙ!N9</f>
        <v>5</v>
      </c>
      <c r="P14" s="18">
        <v>0</v>
      </c>
      <c r="Q14" s="18">
        <v>0</v>
      </c>
      <c r="R14" s="18">
        <v>3</v>
      </c>
      <c r="S14" s="18">
        <v>0</v>
      </c>
      <c r="T14" s="18">
        <v>3</v>
      </c>
      <c r="U14" s="18">
        <v>11</v>
      </c>
      <c r="V14" s="18">
        <v>-8</v>
      </c>
      <c r="W14" s="18">
        <v>4</v>
      </c>
      <c r="X14" s="6"/>
    </row>
    <row r="15" spans="2:24" ht="27.95" customHeight="1" x14ac:dyDescent="0.15">
      <c r="B15" s="20" t="str">
        <f>組合せデータ!B16</f>
        <v>コニーリョ中山FC</v>
      </c>
      <c r="C15" s="20" t="str">
        <f>組合せデータ!C16</f>
        <v>北摂</v>
      </c>
      <c r="D15" s="52">
        <f>+O12</f>
        <v>0</v>
      </c>
      <c r="E15" s="53" t="str">
        <f>IF(ISTEXT(D15),"",IF(D15&gt;=F15,IF(D15=F15,"△","○"),"●"))</f>
        <v>●</v>
      </c>
      <c r="F15" s="54">
        <f>+M12</f>
        <v>1</v>
      </c>
      <c r="G15" s="52">
        <f>+O13</f>
        <v>5</v>
      </c>
      <c r="H15" s="53" t="str">
        <f>IF(ISTEXT(G15),"",IF(G15&gt;=I15,IF(G15=I15,"△","○"),"●"))</f>
        <v>○</v>
      </c>
      <c r="I15" s="54">
        <f>+M13</f>
        <v>0</v>
      </c>
      <c r="J15" s="52">
        <f>+O14</f>
        <v>5</v>
      </c>
      <c r="K15" s="53" t="str">
        <f>IF(ISTEXT(J15),"",IF(J15&gt;=L15,IF(J15=L15,"△","○"),"●"))</f>
        <v>○</v>
      </c>
      <c r="L15" s="54">
        <f>+M14</f>
        <v>2</v>
      </c>
      <c r="M15" s="52"/>
      <c r="N15" s="53" t="s">
        <v>23</v>
      </c>
      <c r="O15" s="54"/>
      <c r="P15" s="18">
        <v>2</v>
      </c>
      <c r="Q15" s="18">
        <v>0</v>
      </c>
      <c r="R15" s="18">
        <v>1</v>
      </c>
      <c r="S15" s="18">
        <v>6</v>
      </c>
      <c r="T15" s="18">
        <v>10</v>
      </c>
      <c r="U15" s="18">
        <v>3</v>
      </c>
      <c r="V15" s="18">
        <v>7</v>
      </c>
      <c r="W15" s="18">
        <v>2</v>
      </c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26</v>
      </c>
      <c r="C17" s="115" t="s">
        <v>0</v>
      </c>
      <c r="D17" s="148" t="str">
        <f>B18</f>
        <v>二見西FC</v>
      </c>
      <c r="E17" s="149"/>
      <c r="F17" s="150"/>
      <c r="G17" s="148" t="str">
        <f>B19</f>
        <v>旭FCジュニア</v>
      </c>
      <c r="H17" s="149"/>
      <c r="I17" s="150"/>
      <c r="J17" s="148" t="str">
        <f>B20</f>
        <v>播磨SC</v>
      </c>
      <c r="K17" s="149"/>
      <c r="L17" s="150"/>
      <c r="M17" s="148" t="str">
        <f>B21</f>
        <v>洲本FC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二見西FC</v>
      </c>
      <c r="C18" s="20" t="str">
        <f>組合せデータ!C17</f>
        <v>明石</v>
      </c>
      <c r="D18" s="52"/>
      <c r="E18" s="53" t="s">
        <v>23</v>
      </c>
      <c r="F18" s="54"/>
      <c r="G18" s="52">
        <f>ﾀｲﾑｽｹｼﾞｭｰﾙ!E10</f>
        <v>3</v>
      </c>
      <c r="H18" s="53" t="str">
        <f>IF(ISTEXT(G18),"",IF(G18&gt;=I18,IF(G18=I18,"△","○"),"●"))</f>
        <v>○</v>
      </c>
      <c r="I18" s="54">
        <f>ﾀｲﾑｽｹｼﾞｭｰﾙ!G10</f>
        <v>0</v>
      </c>
      <c r="J18" s="52">
        <f>ﾀｲﾑｽｹｼﾞｭｰﾙ!E13</f>
        <v>8</v>
      </c>
      <c r="K18" s="53" t="str">
        <f>IF(ISTEXT(J18),"",IF(J18&gt;=L18,IF(J18=L18,"△","○"),"●"))</f>
        <v>○</v>
      </c>
      <c r="L18" s="54">
        <f>ﾀｲﾑｽｹｼﾞｭｰﾙ!G13</f>
        <v>0</v>
      </c>
      <c r="M18" s="52">
        <f>ﾀｲﾑｽｹｼﾞｭｰﾙ!E16</f>
        <v>7</v>
      </c>
      <c r="N18" s="53" t="str">
        <f>IF(ISTEXT(M18),"",IF(M18&gt;=O18,IF(M18=O18,"△","○"),"●"))</f>
        <v>○</v>
      </c>
      <c r="O18" s="54">
        <f>ﾀｲﾑｽｹｼﾞｭｰﾙ!G16</f>
        <v>0</v>
      </c>
      <c r="P18" s="18">
        <v>3</v>
      </c>
      <c r="Q18" s="18">
        <v>0</v>
      </c>
      <c r="R18" s="18">
        <v>0</v>
      </c>
      <c r="S18" s="18">
        <v>9</v>
      </c>
      <c r="T18" s="18">
        <v>18</v>
      </c>
      <c r="U18" s="18">
        <v>0</v>
      </c>
      <c r="V18" s="18">
        <v>18</v>
      </c>
      <c r="W18" s="18">
        <v>1</v>
      </c>
      <c r="X18" s="6"/>
    </row>
    <row r="19" spans="2:24" ht="27.95" customHeight="1" x14ac:dyDescent="0.15">
      <c r="B19" s="20" t="str">
        <f>組合せデータ!B18</f>
        <v>旭FCジュニア</v>
      </c>
      <c r="C19" s="20" t="str">
        <f>組合せデータ!C18</f>
        <v>北播磨</v>
      </c>
      <c r="D19" s="52">
        <f>+I18</f>
        <v>0</v>
      </c>
      <c r="E19" s="53" t="str">
        <f>IF(ISTEXT(D19),"",IF(D19&gt;=F19,IF(D19=F19,"△","○"),"●"))</f>
        <v>●</v>
      </c>
      <c r="F19" s="54">
        <f>G18</f>
        <v>3</v>
      </c>
      <c r="G19" s="52"/>
      <c r="H19" s="53" t="s">
        <v>23</v>
      </c>
      <c r="I19" s="54"/>
      <c r="J19" s="52">
        <f>ﾀｲﾑｽｹｼﾞｭｰﾙ!L16</f>
        <v>1</v>
      </c>
      <c r="K19" s="53" t="str">
        <f>IF(ISTEXT(J19),"",IF(J19&gt;=L19,IF(J19=L19,"△","○"),"●"))</f>
        <v>○</v>
      </c>
      <c r="L19" s="54">
        <f>ﾀｲﾑｽｹｼﾞｭｰﾙ!N16</f>
        <v>0</v>
      </c>
      <c r="M19" s="52">
        <f>ﾀｲﾑｽｹｼﾞｭｰﾙ!L13</f>
        <v>5</v>
      </c>
      <c r="N19" s="53" t="str">
        <f>IF(ISTEXT(M19),"",IF(M19&gt;=O19,IF(M19=O19,"△","○"),"●"))</f>
        <v>○</v>
      </c>
      <c r="O19" s="54">
        <f>ﾀｲﾑｽｹｼﾞｭｰﾙ!N13</f>
        <v>0</v>
      </c>
      <c r="P19" s="18">
        <v>2</v>
      </c>
      <c r="Q19" s="18">
        <v>0</v>
      </c>
      <c r="R19" s="18">
        <v>1</v>
      </c>
      <c r="S19" s="18">
        <v>6</v>
      </c>
      <c r="T19" s="18">
        <v>6</v>
      </c>
      <c r="U19" s="18">
        <v>3</v>
      </c>
      <c r="V19" s="18">
        <v>3</v>
      </c>
      <c r="W19" s="18">
        <v>2</v>
      </c>
      <c r="X19" s="6"/>
    </row>
    <row r="20" spans="2:24" ht="27.95" customHeight="1" x14ac:dyDescent="0.15">
      <c r="B20" s="20" t="str">
        <f>組合せデータ!B19</f>
        <v>播磨SC</v>
      </c>
      <c r="C20" s="20" t="str">
        <f>組合せデータ!C19</f>
        <v>東播</v>
      </c>
      <c r="D20" s="52">
        <f>+L18</f>
        <v>0</v>
      </c>
      <c r="E20" s="53" t="str">
        <f>IF(ISTEXT(D20),"",IF(D20&gt;=F20,IF(D20=F20,"△","○"),"●"))</f>
        <v>●</v>
      </c>
      <c r="F20" s="54">
        <f>+J18</f>
        <v>8</v>
      </c>
      <c r="G20" s="52">
        <f>+L19</f>
        <v>0</v>
      </c>
      <c r="H20" s="53" t="str">
        <f>IF(ISTEXT(G20),"",IF(G20&gt;=I20,IF(G20=I20,"△","○"),"●"))</f>
        <v>●</v>
      </c>
      <c r="I20" s="54">
        <f>+J19</f>
        <v>1</v>
      </c>
      <c r="J20" s="52"/>
      <c r="K20" s="53" t="s">
        <v>23</v>
      </c>
      <c r="L20" s="54"/>
      <c r="M20" s="52">
        <f>ﾀｲﾑｽｹｼﾞｭｰﾙ!L10</f>
        <v>1</v>
      </c>
      <c r="N20" s="53" t="str">
        <f>IF(ISTEXT(M20),"",IF(M20&gt;=O20,IF(M20=O20,"△","○"),"●"))</f>
        <v>○</v>
      </c>
      <c r="O20" s="54">
        <f>ﾀｲﾑｽｹｼﾞｭｰﾙ!N10</f>
        <v>0</v>
      </c>
      <c r="P20" s="18">
        <v>1</v>
      </c>
      <c r="Q20" s="18">
        <v>0</v>
      </c>
      <c r="R20" s="18">
        <v>2</v>
      </c>
      <c r="S20" s="18">
        <v>3</v>
      </c>
      <c r="T20" s="18">
        <v>1</v>
      </c>
      <c r="U20" s="18">
        <v>9</v>
      </c>
      <c r="V20" s="18">
        <v>-8</v>
      </c>
      <c r="W20" s="18">
        <v>3</v>
      </c>
      <c r="X20" s="6"/>
    </row>
    <row r="21" spans="2:24" ht="27.95" customHeight="1" x14ac:dyDescent="0.15">
      <c r="B21" s="20" t="str">
        <f>組合せデータ!B20</f>
        <v>洲本FC</v>
      </c>
      <c r="C21" s="20" t="str">
        <f>組合せデータ!C20</f>
        <v>淡路</v>
      </c>
      <c r="D21" s="52">
        <f>+O18</f>
        <v>0</v>
      </c>
      <c r="E21" s="53" t="str">
        <f>IF(ISTEXT(D21),"",IF(D21&gt;=F21,IF(D21=F21,"△","○"),"●"))</f>
        <v>●</v>
      </c>
      <c r="F21" s="54">
        <f>+M18</f>
        <v>7</v>
      </c>
      <c r="G21" s="52">
        <f>+O19</f>
        <v>0</v>
      </c>
      <c r="H21" s="53" t="str">
        <f>IF(ISTEXT(G21),"",IF(G21&gt;=I21,IF(G21=I21,"△","○"),"●"))</f>
        <v>●</v>
      </c>
      <c r="I21" s="54">
        <f>+M19</f>
        <v>5</v>
      </c>
      <c r="J21" s="52">
        <f>+O20</f>
        <v>0</v>
      </c>
      <c r="K21" s="53" t="str">
        <f>IF(ISTEXT(J21),"",IF(J21&gt;=L21,IF(J21=L21,"△","○"),"●"))</f>
        <v>●</v>
      </c>
      <c r="L21" s="54">
        <f>+M20</f>
        <v>1</v>
      </c>
      <c r="M21" s="52"/>
      <c r="N21" s="53" t="s">
        <v>23</v>
      </c>
      <c r="O21" s="54"/>
      <c r="P21" s="18">
        <v>0</v>
      </c>
      <c r="Q21" s="18">
        <v>0</v>
      </c>
      <c r="R21" s="18">
        <v>3</v>
      </c>
      <c r="S21" s="18">
        <v>0</v>
      </c>
      <c r="T21" s="18">
        <v>0</v>
      </c>
      <c r="U21" s="18">
        <v>13</v>
      </c>
      <c r="V21" s="18">
        <v>-13</v>
      </c>
      <c r="W21" s="18">
        <v>4</v>
      </c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5" workbookViewId="0">
      <selection activeCell="C15" sqref="C15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ひまわりリーグU-10</v>
      </c>
      <c r="C2" s="145"/>
      <c r="D2" s="145"/>
      <c r="E2" s="145"/>
      <c r="F2" s="145"/>
      <c r="G2" s="145"/>
      <c r="H2" s="145"/>
      <c r="I2" s="145"/>
      <c r="J2" s="145"/>
      <c r="K2" s="145"/>
      <c r="M2" s="61" t="s">
        <v>77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1">
        <f>組合せデータ!D2</f>
        <v>45333</v>
      </c>
      <c r="C3" s="152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22</v>
      </c>
      <c r="C5" s="21" t="s">
        <v>0</v>
      </c>
      <c r="D5" s="148" t="str">
        <f>B6</f>
        <v>篠山FC</v>
      </c>
      <c r="E5" s="149"/>
      <c r="F5" s="150"/>
      <c r="G5" s="148" t="str">
        <f>B7</f>
        <v>井吹台SC</v>
      </c>
      <c r="H5" s="149"/>
      <c r="I5" s="150"/>
      <c r="J5" s="148" t="str">
        <f>B8</f>
        <v>二見西FC</v>
      </c>
      <c r="K5" s="149"/>
      <c r="L5" s="150"/>
      <c r="M5" s="148" t="str">
        <f>B9</f>
        <v>東舞子SC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篠山FC</v>
      </c>
      <c r="C6" s="20"/>
      <c r="D6" s="52"/>
      <c r="E6" s="53" t="s">
        <v>23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井吹台SC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23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二見西FC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23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東舞子SC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23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30</v>
      </c>
      <c r="C11" s="21" t="s">
        <v>0</v>
      </c>
      <c r="D11" s="148" t="str">
        <f>B12</f>
        <v>コニーリョ中山FC</v>
      </c>
      <c r="E11" s="149"/>
      <c r="F11" s="150"/>
      <c r="G11" s="148" t="str">
        <f>B13</f>
        <v>旭FCジュニア</v>
      </c>
      <c r="H11" s="149"/>
      <c r="I11" s="150"/>
      <c r="J11" s="148" t="str">
        <f>B14</f>
        <v>M.SERIOFC</v>
      </c>
      <c r="K11" s="149"/>
      <c r="L11" s="150"/>
      <c r="M11" s="148" t="str">
        <f>B15</f>
        <v>平岡北SC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コニーリョ中山FC</v>
      </c>
      <c r="C12" s="20"/>
      <c r="D12" s="52"/>
      <c r="E12" s="53" t="s">
        <v>23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旭FCジュニア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M.SERIOFC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平岡北SC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31</v>
      </c>
      <c r="C17" s="20" t="s">
        <v>0</v>
      </c>
      <c r="D17" s="148" t="str">
        <f>B18</f>
        <v>播磨SC</v>
      </c>
      <c r="E17" s="149"/>
      <c r="F17" s="150"/>
      <c r="G17" s="148" t="str">
        <f>B19</f>
        <v>SCクリヴォーネ</v>
      </c>
      <c r="H17" s="149"/>
      <c r="I17" s="150"/>
      <c r="J17" s="148" t="str">
        <f>B20</f>
        <v>ウッディSC</v>
      </c>
      <c r="K17" s="149"/>
      <c r="L17" s="150"/>
      <c r="M17" s="148" t="str">
        <f>B21</f>
        <v>洲本FC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播磨SC</v>
      </c>
      <c r="C18" s="20"/>
      <c r="D18" s="52"/>
      <c r="E18" s="53" t="s">
        <v>23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SCクリヴォーネ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ウッディSC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洲本FC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topLeftCell="A7" workbookViewId="0">
      <selection activeCell="B50" sqref="B50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38</v>
      </c>
      <c r="C1" s="4" t="s">
        <v>124</v>
      </c>
      <c r="E1" s="59"/>
      <c r="H1"/>
      <c r="I1" s="59"/>
    </row>
    <row r="2" spans="1:24" x14ac:dyDescent="0.15">
      <c r="B2" t="s">
        <v>72</v>
      </c>
      <c r="C2" s="93">
        <v>45332</v>
      </c>
      <c r="D2" s="99">
        <v>45333</v>
      </c>
      <c r="E2" s="59"/>
      <c r="H2"/>
      <c r="I2" s="59"/>
    </row>
    <row r="3" spans="1:24" x14ac:dyDescent="0.15">
      <c r="B3" t="s">
        <v>73</v>
      </c>
      <c r="C3" s="4" t="s">
        <v>101</v>
      </c>
      <c r="E3" s="59"/>
      <c r="H3"/>
      <c r="I3" s="59"/>
    </row>
    <row r="4" spans="1:24" x14ac:dyDescent="0.15">
      <c r="B4" t="s">
        <v>74</v>
      </c>
      <c r="C4" t="s">
        <v>125</v>
      </c>
      <c r="E4" s="59"/>
      <c r="H4"/>
      <c r="I4" s="59"/>
    </row>
    <row r="5" spans="1:24" x14ac:dyDescent="0.15">
      <c r="B5" t="s">
        <v>39</v>
      </c>
      <c r="C5" s="94" t="s">
        <v>126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12</v>
      </c>
      <c r="B7" s="14" t="s">
        <v>13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28</v>
      </c>
      <c r="F8" s="3" t="s">
        <v>84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05" t="s">
        <v>115</v>
      </c>
      <c r="B9" s="105" t="s">
        <v>115</v>
      </c>
      <c r="C9" s="105" t="s">
        <v>98</v>
      </c>
      <c r="D9" s="106" t="s">
        <v>24</v>
      </c>
      <c r="E9">
        <f>COUNTIF($E$28:$F$36,B9)</f>
        <v>3</v>
      </c>
      <c r="F9">
        <f>COUNTIF($D$28:$D$36,B9)+COUNTIF($I$28:$I$36,B9)</f>
        <v>2</v>
      </c>
      <c r="H9" s="3"/>
      <c r="I9" s="117" t="s">
        <v>113</v>
      </c>
      <c r="J9" t="s">
        <v>112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05" t="s">
        <v>114</v>
      </c>
      <c r="B10" s="105" t="s">
        <v>114</v>
      </c>
      <c r="C10" s="105" t="s">
        <v>112</v>
      </c>
      <c r="D10" s="106" t="s">
        <v>24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17" t="s">
        <v>114</v>
      </c>
      <c r="J10" t="s">
        <v>112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05" t="s">
        <v>103</v>
      </c>
      <c r="B11" s="105" t="s">
        <v>103</v>
      </c>
      <c r="C11" s="105" t="s">
        <v>105</v>
      </c>
      <c r="D11" s="106" t="s">
        <v>24</v>
      </c>
      <c r="E11">
        <f t="shared" si="0"/>
        <v>3</v>
      </c>
      <c r="F11">
        <f t="shared" si="1"/>
        <v>2</v>
      </c>
      <c r="I11" s="117" t="s">
        <v>115</v>
      </c>
      <c r="J11" t="s">
        <v>98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05" t="s">
        <v>102</v>
      </c>
      <c r="B12" s="105" t="s">
        <v>102</v>
      </c>
      <c r="C12" s="105" t="s">
        <v>123</v>
      </c>
      <c r="D12" s="106" t="s">
        <v>24</v>
      </c>
      <c r="E12">
        <f t="shared" si="0"/>
        <v>3</v>
      </c>
      <c r="F12">
        <f t="shared" si="1"/>
        <v>1</v>
      </c>
      <c r="I12" s="117" t="s">
        <v>104</v>
      </c>
      <c r="J12" t="s">
        <v>105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10" t="s">
        <v>113</v>
      </c>
      <c r="B13" s="110" t="s">
        <v>113</v>
      </c>
      <c r="C13" s="110" t="s">
        <v>112</v>
      </c>
      <c r="D13" s="35" t="s">
        <v>25</v>
      </c>
      <c r="E13">
        <f t="shared" si="0"/>
        <v>3</v>
      </c>
      <c r="F13">
        <f t="shared" si="1"/>
        <v>2</v>
      </c>
      <c r="H13" s="3"/>
      <c r="I13" s="117" t="s">
        <v>103</v>
      </c>
      <c r="J13" t="s">
        <v>105</v>
      </c>
      <c r="K13" s="116"/>
      <c r="U13" s="13"/>
      <c r="V13" s="13"/>
      <c r="W13" s="13"/>
      <c r="X13" s="13"/>
    </row>
    <row r="14" spans="1:24" ht="14.1" customHeight="1" x14ac:dyDescent="0.15">
      <c r="A14" s="110" t="s">
        <v>116</v>
      </c>
      <c r="B14" s="110" t="s">
        <v>116</v>
      </c>
      <c r="C14" s="110" t="s">
        <v>98</v>
      </c>
      <c r="D14" s="35" t="s">
        <v>25</v>
      </c>
      <c r="E14">
        <f t="shared" si="0"/>
        <v>3</v>
      </c>
      <c r="F14">
        <f t="shared" si="1"/>
        <v>1</v>
      </c>
      <c r="H14" s="3"/>
      <c r="I14" s="117" t="s">
        <v>116</v>
      </c>
      <c r="J14" t="s">
        <v>98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10" t="s">
        <v>104</v>
      </c>
      <c r="B15" s="110" t="s">
        <v>104</v>
      </c>
      <c r="C15" s="110" t="s">
        <v>105</v>
      </c>
      <c r="D15" s="35" t="s">
        <v>25</v>
      </c>
      <c r="E15">
        <f t="shared" si="0"/>
        <v>3</v>
      </c>
      <c r="F15">
        <f t="shared" si="1"/>
        <v>2</v>
      </c>
      <c r="H15" s="3"/>
      <c r="I15" s="117" t="s">
        <v>102</v>
      </c>
      <c r="J15" t="s">
        <v>27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10" t="s">
        <v>121</v>
      </c>
      <c r="B16" s="110" t="s">
        <v>121</v>
      </c>
      <c r="C16" s="110" t="s">
        <v>122</v>
      </c>
      <c r="D16" s="35" t="s">
        <v>25</v>
      </c>
      <c r="E16">
        <f t="shared" si="0"/>
        <v>3</v>
      </c>
      <c r="F16">
        <f t="shared" si="1"/>
        <v>1</v>
      </c>
      <c r="I16" s="117" t="s">
        <v>117</v>
      </c>
      <c r="J16" t="s">
        <v>118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08" t="s">
        <v>120</v>
      </c>
      <c r="B17" s="108" t="s">
        <v>120</v>
      </c>
      <c r="C17" s="108" t="s">
        <v>99</v>
      </c>
      <c r="D17" s="42" t="s">
        <v>26</v>
      </c>
      <c r="E17">
        <f t="shared" si="0"/>
        <v>3</v>
      </c>
      <c r="F17">
        <f t="shared" si="1"/>
        <v>2</v>
      </c>
      <c r="H17" s="3"/>
      <c r="I17" s="117" t="s">
        <v>119</v>
      </c>
      <c r="J17" t="s">
        <v>98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08" t="s">
        <v>90</v>
      </c>
      <c r="B18" s="108" t="s">
        <v>90</v>
      </c>
      <c r="C18" s="108" t="s">
        <v>123</v>
      </c>
      <c r="D18" s="42" t="s">
        <v>26</v>
      </c>
      <c r="E18">
        <f t="shared" si="0"/>
        <v>3</v>
      </c>
      <c r="F18">
        <f t="shared" si="1"/>
        <v>1</v>
      </c>
      <c r="H18" s="3"/>
      <c r="I18" s="117" t="s">
        <v>120</v>
      </c>
      <c r="J18" t="s">
        <v>99</v>
      </c>
      <c r="K18" s="116"/>
      <c r="U18" s="13"/>
      <c r="V18" s="13"/>
      <c r="W18" s="13"/>
      <c r="X18" s="13"/>
    </row>
    <row r="19" spans="1:24" ht="14.1" customHeight="1" x14ac:dyDescent="0.15">
      <c r="A19" s="108" t="s">
        <v>119</v>
      </c>
      <c r="B19" s="108" t="s">
        <v>119</v>
      </c>
      <c r="C19" s="108" t="s">
        <v>98</v>
      </c>
      <c r="D19" s="42" t="s">
        <v>26</v>
      </c>
      <c r="E19">
        <f t="shared" si="0"/>
        <v>3</v>
      </c>
      <c r="F19">
        <f t="shared" si="1"/>
        <v>2</v>
      </c>
      <c r="H19" s="3"/>
      <c r="I19" s="117" t="s">
        <v>121</v>
      </c>
      <c r="J19" t="s">
        <v>122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08" t="s">
        <v>117</v>
      </c>
      <c r="B20" s="108" t="s">
        <v>117</v>
      </c>
      <c r="C20" s="108" t="s">
        <v>118</v>
      </c>
      <c r="D20" s="42" t="s">
        <v>26</v>
      </c>
      <c r="E20">
        <f t="shared" si="0"/>
        <v>3</v>
      </c>
      <c r="F20">
        <f t="shared" si="1"/>
        <v>1</v>
      </c>
      <c r="H20" s="3"/>
      <c r="I20" s="117" t="s">
        <v>90</v>
      </c>
      <c r="J20" t="s">
        <v>27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19</v>
      </c>
      <c r="G27" t="s">
        <v>20</v>
      </c>
    </row>
    <row r="28" spans="1:24" ht="14.1" customHeight="1" x14ac:dyDescent="0.15">
      <c r="D28" t="str">
        <f>B17</f>
        <v>二見西FC</v>
      </c>
      <c r="E28" s="107" t="str">
        <f>B9</f>
        <v>SCクリヴォーネ</v>
      </c>
      <c r="F28" s="107" t="str">
        <f>B10</f>
        <v>東舞子SC</v>
      </c>
      <c r="G28" s="107" t="str">
        <f>B11</f>
        <v>篠山FC</v>
      </c>
      <c r="H28" s="107" t="str">
        <f>B12</f>
        <v>M.SERIOFC</v>
      </c>
      <c r="I28" s="4" t="str">
        <f>B19</f>
        <v>播磨SC</v>
      </c>
    </row>
    <row r="29" spans="1:24" ht="14.1" customHeight="1" x14ac:dyDescent="0.15">
      <c r="D29" t="str">
        <f>B9</f>
        <v>SCクリヴォーネ</v>
      </c>
      <c r="E29" s="111" t="str">
        <f>B13</f>
        <v>井吹台SC</v>
      </c>
      <c r="F29" s="111" t="str">
        <f>B14</f>
        <v>平岡北SC</v>
      </c>
      <c r="G29" s="111" t="str">
        <f>B15</f>
        <v>ウッディSC</v>
      </c>
      <c r="H29" s="111" t="str">
        <f>B16</f>
        <v>コニーリョ中山FC</v>
      </c>
      <c r="I29" s="4" t="str">
        <f>B11</f>
        <v>篠山FC</v>
      </c>
    </row>
    <row r="30" spans="1:24" ht="14.1" customHeight="1" x14ac:dyDescent="0.15">
      <c r="D30" t="str">
        <f>B13</f>
        <v>井吹台SC</v>
      </c>
      <c r="E30" s="109" t="str">
        <f>B17</f>
        <v>二見西FC</v>
      </c>
      <c r="F30" s="109" t="str">
        <f>B18</f>
        <v>旭FCジュニア</v>
      </c>
      <c r="G30" s="109" t="str">
        <f>B19</f>
        <v>播磨SC</v>
      </c>
      <c r="H30" s="109" t="str">
        <f>B20</f>
        <v>洲本FC</v>
      </c>
      <c r="I30" s="4" t="str">
        <f>B15</f>
        <v>ウッディSC</v>
      </c>
    </row>
    <row r="31" spans="1:24" ht="14.1" customHeight="1" x14ac:dyDescent="0.15">
      <c r="D31" t="str">
        <f>B18</f>
        <v>旭FCジュニア</v>
      </c>
      <c r="E31" s="107" t="str">
        <f>B9</f>
        <v>SCクリヴォーネ</v>
      </c>
      <c r="F31" s="107" t="str">
        <f>B11</f>
        <v>篠山FC</v>
      </c>
      <c r="G31" s="107" t="str">
        <f>B10</f>
        <v>東舞子SC</v>
      </c>
      <c r="H31" s="107" t="str">
        <f>B12</f>
        <v>M.SERIOFC</v>
      </c>
      <c r="I31" s="4" t="str">
        <f>B20</f>
        <v>洲本FC</v>
      </c>
    </row>
    <row r="32" spans="1:24" ht="14.1" customHeight="1" x14ac:dyDescent="0.15">
      <c r="D32" t="str">
        <f>B10</f>
        <v>東舞子SC</v>
      </c>
      <c r="E32" s="111" t="str">
        <f>B13</f>
        <v>井吹台SC</v>
      </c>
      <c r="F32" s="111" t="str">
        <f>B15</f>
        <v>ウッディSC</v>
      </c>
      <c r="G32" s="111" t="str">
        <f>B14</f>
        <v>平岡北SC</v>
      </c>
      <c r="H32" s="111" t="str">
        <f>B16</f>
        <v>コニーリョ中山FC</v>
      </c>
      <c r="I32" s="4" t="str">
        <f>B12</f>
        <v>M.SERIOFC</v>
      </c>
    </row>
    <row r="33" spans="1:9" ht="14.1" customHeight="1" x14ac:dyDescent="0.15">
      <c r="D33" t="str">
        <f>B14</f>
        <v>平岡北SC</v>
      </c>
      <c r="E33" s="109" t="str">
        <f>B17</f>
        <v>二見西FC</v>
      </c>
      <c r="F33" s="109" t="str">
        <f>B19</f>
        <v>播磨SC</v>
      </c>
      <c r="G33" s="109" t="str">
        <f>B18</f>
        <v>旭FCジュニア</v>
      </c>
      <c r="H33" s="109" t="str">
        <f>B20</f>
        <v>洲本FC</v>
      </c>
      <c r="I33" s="4" t="str">
        <f>B16</f>
        <v>コニーリョ中山FC</v>
      </c>
    </row>
    <row r="34" spans="1:9" ht="14.1" customHeight="1" x14ac:dyDescent="0.15">
      <c r="D34" t="str">
        <f>B17</f>
        <v>二見西FC</v>
      </c>
      <c r="E34" s="107" t="str">
        <f>B9</f>
        <v>SCクリヴォーネ</v>
      </c>
      <c r="F34" s="107" t="str">
        <f>B12</f>
        <v>M.SERIOFC</v>
      </c>
      <c r="G34" s="107" t="str">
        <f>B10</f>
        <v>東舞子SC</v>
      </c>
      <c r="H34" s="107" t="str">
        <f>B11</f>
        <v>篠山FC</v>
      </c>
      <c r="I34" s="4" t="str">
        <f>B19</f>
        <v>播磨SC</v>
      </c>
    </row>
    <row r="35" spans="1:9" ht="14.1" customHeight="1" x14ac:dyDescent="0.15">
      <c r="D35" t="str">
        <f>B9</f>
        <v>SCクリヴォーネ</v>
      </c>
      <c r="E35" s="111" t="str">
        <f>B13</f>
        <v>井吹台SC</v>
      </c>
      <c r="F35" s="111" t="str">
        <f>B16</f>
        <v>コニーリョ中山FC</v>
      </c>
      <c r="G35" s="111" t="str">
        <f>B14</f>
        <v>平岡北SC</v>
      </c>
      <c r="H35" s="111" t="str">
        <f>B15</f>
        <v>ウッディSC</v>
      </c>
      <c r="I35" s="4" t="str">
        <f>B11</f>
        <v>篠山FC</v>
      </c>
    </row>
    <row r="36" spans="1:9" ht="14.1" customHeight="1" x14ac:dyDescent="0.15">
      <c r="D36" t="str">
        <f>B13</f>
        <v>井吹台SC</v>
      </c>
      <c r="E36" s="109" t="str">
        <f>B17</f>
        <v>二見西FC</v>
      </c>
      <c r="F36" s="109" t="str">
        <f>B20</f>
        <v>洲本FC</v>
      </c>
      <c r="G36" s="109" t="str">
        <f>B18</f>
        <v>旭FCジュニア</v>
      </c>
      <c r="H36" s="109" t="str">
        <f>B19</f>
        <v>播磨SC</v>
      </c>
      <c r="I36" s="4" t="str">
        <f>B15</f>
        <v>ウッディSC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92</v>
      </c>
      <c r="E38" s="4"/>
      <c r="F38" s="4"/>
      <c r="G38" s="4"/>
      <c r="H38" s="4"/>
    </row>
    <row r="39" spans="1:9" ht="14.1" customHeight="1" x14ac:dyDescent="0.15">
      <c r="B39" t="s">
        <v>93</v>
      </c>
      <c r="E39" s="4"/>
      <c r="F39" s="4"/>
      <c r="G39" s="4"/>
      <c r="H39" s="4"/>
    </row>
    <row r="40" spans="1:9" ht="14.1" customHeight="1" x14ac:dyDescent="0.15">
      <c r="B40" t="s">
        <v>94</v>
      </c>
      <c r="D40" s="59"/>
      <c r="I40" s="4"/>
    </row>
    <row r="41" spans="1:9" ht="14.1" customHeight="1" x14ac:dyDescent="0.15">
      <c r="A41" s="45" t="s">
        <v>32</v>
      </c>
      <c r="B41" s="105" t="s">
        <v>103</v>
      </c>
      <c r="D41" s="59" t="str">
        <f>B44</f>
        <v>東舞子SC</v>
      </c>
      <c r="E41" s="44" t="str">
        <f>B49</f>
        <v>播磨SC</v>
      </c>
      <c r="F41" s="44" t="str">
        <f>B50</f>
        <v>SCクリヴォーネ</v>
      </c>
      <c r="G41" s="44" t="str">
        <f>B51</f>
        <v>ウッディSC</v>
      </c>
      <c r="H41" s="47" t="str">
        <f>B52</f>
        <v>洲本FC</v>
      </c>
      <c r="I41" s="4" t="str">
        <f>B43</f>
        <v>二見西FC</v>
      </c>
    </row>
    <row r="42" spans="1:9" ht="14.1" customHeight="1" x14ac:dyDescent="0.15">
      <c r="A42" s="45" t="s">
        <v>33</v>
      </c>
      <c r="B42" s="110" t="s">
        <v>113</v>
      </c>
      <c r="D42" s="59" t="str">
        <f>B52</f>
        <v>洲本FC</v>
      </c>
      <c r="E42" s="43" t="str">
        <f>B45</f>
        <v>コニーリョ中山FC</v>
      </c>
      <c r="F42" s="43" t="str">
        <f>B46</f>
        <v>旭FCジュニア</v>
      </c>
      <c r="G42" s="43" t="str">
        <f>B47</f>
        <v>M.SERIOFC</v>
      </c>
      <c r="H42" s="46" t="str">
        <f>B48</f>
        <v>平岡北SC</v>
      </c>
      <c r="I42" s="4" t="str">
        <f>B51</f>
        <v>ウッディSC</v>
      </c>
    </row>
    <row r="43" spans="1:9" ht="14.1" customHeight="1" x14ac:dyDescent="0.15">
      <c r="A43" s="45" t="s">
        <v>34</v>
      </c>
      <c r="B43" s="108" t="s">
        <v>120</v>
      </c>
      <c r="D43" s="59" t="str">
        <f>B48</f>
        <v>平岡北SC</v>
      </c>
      <c r="E43" s="112" t="str">
        <f>B41</f>
        <v>篠山FC</v>
      </c>
      <c r="F43" s="112" t="str">
        <f>B42</f>
        <v>井吹台SC</v>
      </c>
      <c r="G43" s="112" t="str">
        <f>B43</f>
        <v>二見西FC</v>
      </c>
      <c r="H43" s="113" t="str">
        <f>B44</f>
        <v>東舞子SC</v>
      </c>
      <c r="I43" s="4" t="str">
        <f>B47</f>
        <v>M.SERIOFC</v>
      </c>
    </row>
    <row r="44" spans="1:9" ht="14.1" customHeight="1" x14ac:dyDescent="0.15">
      <c r="A44" s="45" t="s">
        <v>78</v>
      </c>
      <c r="B44" s="105" t="s">
        <v>114</v>
      </c>
      <c r="D44" s="59" t="str">
        <f>B42</f>
        <v>井吹台SC</v>
      </c>
      <c r="E44" s="44" t="str">
        <f>B49</f>
        <v>播磨SC</v>
      </c>
      <c r="F44" s="44" t="str">
        <f>B51</f>
        <v>ウッディSC</v>
      </c>
      <c r="G44" s="44" t="str">
        <f>B50</f>
        <v>SCクリヴォーネ</v>
      </c>
      <c r="H44" s="47" t="str">
        <f>B52</f>
        <v>洲本FC</v>
      </c>
      <c r="I44" s="4" t="str">
        <f>B41</f>
        <v>篠山FC</v>
      </c>
    </row>
    <row r="45" spans="1:9" ht="14.1" customHeight="1" x14ac:dyDescent="0.15">
      <c r="A45" s="43" t="s">
        <v>79</v>
      </c>
      <c r="B45" s="110" t="s">
        <v>121</v>
      </c>
      <c r="D45" s="59" t="str">
        <f>B50</f>
        <v>SCクリヴォーネ</v>
      </c>
      <c r="E45" s="43" t="str">
        <f>B45</f>
        <v>コニーリョ中山FC</v>
      </c>
      <c r="F45" s="43" t="str">
        <f>B47</f>
        <v>M.SERIOFC</v>
      </c>
      <c r="G45" s="43" t="str">
        <f>B46</f>
        <v>旭FCジュニア</v>
      </c>
      <c r="H45" s="46" t="str">
        <f>B48</f>
        <v>平岡北SC</v>
      </c>
      <c r="I45" s="4" t="str">
        <f>B49</f>
        <v>播磨SC</v>
      </c>
    </row>
    <row r="46" spans="1:9" ht="14.1" customHeight="1" x14ac:dyDescent="0.15">
      <c r="A46" s="43" t="s">
        <v>80</v>
      </c>
      <c r="B46" s="108" t="s">
        <v>90</v>
      </c>
      <c r="D46" s="59" t="str">
        <f>B46</f>
        <v>旭FCジュニア</v>
      </c>
      <c r="E46" s="112" t="str">
        <f>B41</f>
        <v>篠山FC</v>
      </c>
      <c r="F46" s="112" t="str">
        <f>B43</f>
        <v>二見西FC</v>
      </c>
      <c r="G46" s="112" t="str">
        <f>B42</f>
        <v>井吹台SC</v>
      </c>
      <c r="H46" s="113" t="str">
        <f>B44</f>
        <v>東舞子SC</v>
      </c>
      <c r="I46" s="4" t="str">
        <f>B45</f>
        <v>コニーリョ中山FC</v>
      </c>
    </row>
    <row r="47" spans="1:9" ht="14.1" customHeight="1" x14ac:dyDescent="0.15">
      <c r="A47" s="43" t="s">
        <v>81</v>
      </c>
      <c r="B47" s="105" t="s">
        <v>102</v>
      </c>
      <c r="D47" s="59"/>
      <c r="E47" s="44" t="str">
        <f>B49</f>
        <v>播磨SC</v>
      </c>
      <c r="F47" s="44" t="str">
        <f>B52</f>
        <v>洲本FC</v>
      </c>
      <c r="G47" s="44" t="str">
        <f>B50</f>
        <v>SCクリヴォーネ</v>
      </c>
      <c r="H47" s="47" t="str">
        <f>B51</f>
        <v>ウッディSC</v>
      </c>
      <c r="I47" s="4"/>
    </row>
    <row r="48" spans="1:9" ht="14.1" customHeight="1" x14ac:dyDescent="0.15">
      <c r="A48" s="43" t="s">
        <v>82</v>
      </c>
      <c r="B48" s="110" t="s">
        <v>116</v>
      </c>
      <c r="D48" s="59"/>
      <c r="E48" s="43" t="str">
        <f>B45</f>
        <v>コニーリョ中山FC</v>
      </c>
      <c r="F48" s="43" t="str">
        <f>B48</f>
        <v>平岡北SC</v>
      </c>
      <c r="G48" s="43" t="str">
        <f>B46</f>
        <v>旭FCジュニア</v>
      </c>
      <c r="H48" s="46" t="str">
        <f>B47</f>
        <v>M.SERIOFC</v>
      </c>
      <c r="I48" s="4"/>
    </row>
    <row r="49" spans="1:9" ht="14.1" customHeight="1" x14ac:dyDescent="0.15">
      <c r="A49" s="44" t="s">
        <v>83</v>
      </c>
      <c r="B49" s="108" t="s">
        <v>119</v>
      </c>
      <c r="D49" s="59"/>
      <c r="E49" s="112" t="str">
        <f>B41</f>
        <v>篠山FC</v>
      </c>
      <c r="F49" s="112" t="str">
        <f>B44</f>
        <v>東舞子SC</v>
      </c>
      <c r="G49" s="112" t="str">
        <f>B42</f>
        <v>井吹台SC</v>
      </c>
      <c r="H49" s="113" t="str">
        <f>B43</f>
        <v>二見西FC</v>
      </c>
      <c r="I49" s="4"/>
    </row>
    <row r="50" spans="1:9" ht="14.1" customHeight="1" x14ac:dyDescent="0.15">
      <c r="A50" s="44" t="s">
        <v>35</v>
      </c>
      <c r="B50" s="105" t="s">
        <v>115</v>
      </c>
      <c r="D50" s="59"/>
      <c r="I50" s="4"/>
    </row>
    <row r="51" spans="1:9" ht="14.1" customHeight="1" x14ac:dyDescent="0.15">
      <c r="A51" s="44" t="s">
        <v>36</v>
      </c>
      <c r="B51" s="110" t="s">
        <v>104</v>
      </c>
    </row>
    <row r="52" spans="1:9" ht="14.1" customHeight="1" x14ac:dyDescent="0.15">
      <c r="A52" s="44" t="s">
        <v>37</v>
      </c>
      <c r="B52" s="108" t="s">
        <v>117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澤近 誠一郎</cp:lastModifiedBy>
  <cp:lastPrinted>2021-08-09T11:33:56Z</cp:lastPrinted>
  <dcterms:created xsi:type="dcterms:W3CDTF">2007-12-14T23:30:12Z</dcterms:created>
  <dcterms:modified xsi:type="dcterms:W3CDTF">2024-02-10T07:22:24Z</dcterms:modified>
</cp:coreProperties>
</file>